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60" windowHeight="11325" activeTab="3"/>
  </bookViews>
  <sheets>
    <sheet name="Annexure-III 1 to 3" sheetId="3" r:id="rId1"/>
    <sheet name="Annexure-IV" sheetId="5" r:id="rId2"/>
    <sheet name="Annexure-XIX (PARBATI-III)" sheetId="7" r:id="rId3"/>
    <sheet name="2012-13 vs 2013-14" sheetId="8" r:id="rId4"/>
    <sheet name="2013-14 vs 2014-15" sheetId="9" r:id="rId5"/>
    <sheet name="2014-15 vs 2015-16" sheetId="10" r:id="rId6"/>
    <sheet name="2015-16 vs 2016-17" sheetId="11" r:id="rId7"/>
  </sheets>
  <definedNames>
    <definedName name="_xlnm.Print_Area" localSheetId="3">'2012-13 vs 2013-14'!$A$1:$D$48</definedName>
    <definedName name="_xlnm.Print_Area" localSheetId="4">'2013-14 vs 2014-15'!$A$1:$F$48</definedName>
    <definedName name="_xlnm.Print_Area" localSheetId="5">'2014-15 vs 2015-16'!$A$1:$F$48</definedName>
    <definedName name="_xlnm.Print_Area" localSheetId="6">'2015-16 vs 2016-17'!$A$1:$F$48</definedName>
    <definedName name="_xlnm.Print_Area" localSheetId="1">'Annexure-IV'!$A$1:$G$39</definedName>
    <definedName name="_xlnm.Print_Area" localSheetId="2">'Annexure-XIX (PARBATI-III)'!$A$1:$O$67</definedName>
    <definedName name="_xlnm.Print_Titles" localSheetId="3">'2012-13 vs 2013-14'!$8:$8</definedName>
    <definedName name="_xlnm.Print_Titles" localSheetId="4">'2013-14 vs 2014-15'!$8:$8</definedName>
    <definedName name="_xlnm.Print_Titles" localSheetId="5">'2014-15 vs 2015-16'!$8:$8</definedName>
    <definedName name="_xlnm.Print_Titles" localSheetId="6">'2015-16 vs 2016-17'!$8:$8</definedName>
  </definedNames>
  <calcPr calcId="125725"/>
</workbook>
</file>

<file path=xl/calcChain.xml><?xml version="1.0" encoding="utf-8"?>
<calcChain xmlns="http://schemas.openxmlformats.org/spreadsheetml/2006/main">
  <c r="G44" i="11"/>
  <c r="E44"/>
  <c r="D38"/>
  <c r="C38"/>
  <c r="E38" s="1"/>
  <c r="E37"/>
  <c r="E35"/>
  <c r="E34"/>
  <c r="E33"/>
  <c r="E32"/>
  <c r="D30"/>
  <c r="C30"/>
  <c r="E28"/>
  <c r="E26"/>
  <c r="E25"/>
  <c r="E24"/>
  <c r="E23"/>
  <c r="E22"/>
  <c r="E19"/>
  <c r="E18"/>
  <c r="D16"/>
  <c r="D45" s="1"/>
  <c r="D47" s="1"/>
  <c r="C16"/>
  <c r="C45" s="1"/>
  <c r="C47" s="1"/>
  <c r="E15"/>
  <c r="E14"/>
  <c r="E46" i="10"/>
  <c r="E44"/>
  <c r="D38"/>
  <c r="C38"/>
  <c r="E38" s="1"/>
  <c r="E37"/>
  <c r="E35"/>
  <c r="E34"/>
  <c r="E33"/>
  <c r="E32"/>
  <c r="D30"/>
  <c r="C30"/>
  <c r="E28"/>
  <c r="E26"/>
  <c r="E25"/>
  <c r="E24"/>
  <c r="E23"/>
  <c r="E22"/>
  <c r="E19"/>
  <c r="E18"/>
  <c r="D16"/>
  <c r="D45" s="1"/>
  <c r="D47" s="1"/>
  <c r="C16"/>
  <c r="E15"/>
  <c r="E14"/>
  <c r="E44" i="9"/>
  <c r="D38"/>
  <c r="C38"/>
  <c r="E37"/>
  <c r="E35"/>
  <c r="E34"/>
  <c r="E33"/>
  <c r="E32"/>
  <c r="D30"/>
  <c r="C30"/>
  <c r="E28"/>
  <c r="E26"/>
  <c r="E25"/>
  <c r="E24"/>
  <c r="E23"/>
  <c r="E22"/>
  <c r="E19"/>
  <c r="E18"/>
  <c r="D16"/>
  <c r="D45" s="1"/>
  <c r="D47" s="1"/>
  <c r="C16"/>
  <c r="C45" s="1"/>
  <c r="C47" s="1"/>
  <c r="E15"/>
  <c r="E14"/>
  <c r="D38" i="8"/>
  <c r="C38"/>
  <c r="D30"/>
  <c r="D45" s="1"/>
  <c r="D47" s="1"/>
  <c r="C30"/>
  <c r="C45" s="1"/>
  <c r="C47" s="1"/>
  <c r="D16"/>
  <c r="C16"/>
  <c r="L29" i="7"/>
  <c r="L30"/>
  <c r="L51"/>
  <c r="C45" i="10" l="1"/>
  <c r="C47" s="1"/>
  <c r="D67" i="3"/>
  <c r="I9" i="5"/>
  <c r="I7"/>
  <c r="I8"/>
  <c r="I10"/>
  <c r="I11"/>
  <c r="I12"/>
  <c r="I13"/>
  <c r="I14"/>
  <c r="I15"/>
  <c r="I16"/>
  <c r="I17"/>
  <c r="I6"/>
  <c r="G25" i="3"/>
  <c r="F18" i="5" l="1"/>
  <c r="E18"/>
  <c r="D18"/>
  <c r="C18" l="1"/>
  <c r="B18"/>
  <c r="I60" i="3"/>
</calcChain>
</file>

<file path=xl/sharedStrings.xml><?xml version="1.0" encoding="utf-8"?>
<sst xmlns="http://schemas.openxmlformats.org/spreadsheetml/2006/main" count="573" uniqueCount="287">
  <si>
    <r>
      <rPr>
        <sz val="10"/>
        <rFont val="Arial"/>
        <family val="2"/>
      </rPr>
      <t>Name of Company</t>
    </r>
  </si>
  <si>
    <r>
      <rPr>
        <sz val="10"/>
        <rFont val="Arial"/>
        <family val="2"/>
      </rPr>
      <t>MW</t>
    </r>
  </si>
  <si>
    <r>
      <rPr>
        <b/>
        <sz val="10"/>
        <rFont val="Arial"/>
        <family val="2"/>
      </rPr>
      <t>Period</t>
    </r>
  </si>
  <si>
    <r>
      <rPr>
        <b/>
        <sz val="10"/>
        <rFont val="Arial"/>
        <family val="2"/>
      </rPr>
      <t>Generation :</t>
    </r>
  </si>
  <si>
    <r>
      <rPr>
        <sz val="10"/>
        <rFont val="Arial"/>
        <family val="2"/>
      </rPr>
      <t>(Days)</t>
    </r>
  </si>
  <si>
    <r>
      <rPr>
        <sz val="10"/>
        <rFont val="Arial"/>
        <family val="2"/>
      </rPr>
      <t>Cost    of    spares    actually</t>
    </r>
    <r>
      <rPr>
        <sz val="10"/>
        <rFont val="Times New Roman"/>
        <family val="1"/>
      </rPr>
      <t xml:space="preserve"> </t>
    </r>
    <r>
      <rPr>
        <sz val="10"/>
        <rFont val="Arial"/>
        <family val="2"/>
      </rPr>
      <t>consumed</t>
    </r>
  </si>
  <si>
    <r>
      <rPr>
        <sz val="10"/>
        <rFont val="Arial"/>
        <family val="2"/>
      </rPr>
      <t>Average stock of spares</t>
    </r>
  </si>
  <si>
    <r>
      <rPr>
        <sz val="10"/>
        <rFont val="Arial"/>
        <family val="2"/>
      </rPr>
      <t>(Rs. Lakhs)</t>
    </r>
  </si>
  <si>
    <r>
      <rPr>
        <sz val="10"/>
        <rFont val="Arial"/>
        <family val="2"/>
      </rPr>
      <t>Name of Station</t>
    </r>
  </si>
  <si>
    <r>
      <rPr>
        <b/>
        <u/>
        <sz val="10"/>
        <rFont val="Arial"/>
        <family val="2"/>
      </rPr>
      <t>SH 2/3</t>
    </r>
  </si>
  <si>
    <r>
      <rPr>
        <sz val="10"/>
        <rFont val="Arial"/>
        <family val="2"/>
      </rPr>
      <t xml:space="preserve">Installed Capacity and
</t>
    </r>
    <r>
      <rPr>
        <sz val="10"/>
        <rFont val="Arial"/>
        <family val="2"/>
      </rPr>
      <t>Configuration</t>
    </r>
  </si>
  <si>
    <r>
      <rPr>
        <sz val="10"/>
        <rFont val="Arial"/>
        <family val="2"/>
      </rPr>
      <t>(MW)</t>
    </r>
  </si>
  <si>
    <r>
      <rPr>
        <sz val="10"/>
        <rFont val="Arial"/>
        <family val="2"/>
      </rPr>
      <t>Station Location</t>
    </r>
  </si>
  <si>
    <r>
      <rPr>
        <sz val="10"/>
        <rFont val="Arial"/>
        <family val="2"/>
      </rPr>
      <t>Under</t>
    </r>
    <r>
      <rPr>
        <sz val="10"/>
        <rFont val="Times New Roman"/>
        <family val="1"/>
      </rPr>
      <t xml:space="preserve"> </t>
    </r>
    <r>
      <rPr>
        <sz val="10"/>
        <rFont val="Arial"/>
        <family val="2"/>
      </rPr>
      <t>ground or</t>
    </r>
    <r>
      <rPr>
        <sz val="10"/>
        <rFont val="Times New Roman"/>
        <family val="1"/>
      </rPr>
      <t xml:space="preserve"> </t>
    </r>
    <r>
      <rPr>
        <sz val="10"/>
        <rFont val="Arial"/>
        <family val="2"/>
      </rPr>
      <t>Surface</t>
    </r>
  </si>
  <si>
    <r>
      <rPr>
        <sz val="10"/>
        <rFont val="Arial"/>
        <family val="2"/>
      </rPr>
      <t>Type of Excitation System</t>
    </r>
  </si>
  <si>
    <r>
      <rPr>
        <sz val="10"/>
        <rFont val="Arial"/>
        <family val="2"/>
      </rPr>
      <t>Live Storage Capacity</t>
    </r>
  </si>
  <si>
    <r>
      <rPr>
        <sz val="10"/>
        <rFont val="Arial"/>
        <family val="2"/>
      </rPr>
      <t>Rated Head</t>
    </r>
  </si>
  <si>
    <r>
      <rPr>
        <sz val="10"/>
        <rFont val="Arial"/>
        <family val="2"/>
      </rPr>
      <t>Metres</t>
    </r>
  </si>
  <si>
    <r>
      <rPr>
        <sz val="10"/>
        <rFont val="Arial"/>
        <family val="2"/>
      </rPr>
      <t xml:space="preserve">Head at Full Reservoir Level
</t>
    </r>
    <r>
      <rPr>
        <sz val="10"/>
        <rFont val="Arial"/>
        <family val="2"/>
      </rPr>
      <t>(FRL)</t>
    </r>
  </si>
  <si>
    <r>
      <rPr>
        <sz val="10"/>
        <rFont val="Arial"/>
        <family val="2"/>
      </rPr>
      <t xml:space="preserve">Head at Minimum Draw down
</t>
    </r>
    <r>
      <rPr>
        <sz val="10"/>
        <rFont val="Arial"/>
        <family val="2"/>
      </rPr>
      <t>Level (MDDL)</t>
    </r>
  </si>
  <si>
    <r>
      <rPr>
        <sz val="10"/>
        <rFont val="Arial"/>
        <family val="2"/>
      </rPr>
      <t>MW Capability at FRL</t>
    </r>
  </si>
  <si>
    <r>
      <rPr>
        <sz val="10"/>
        <rFont val="Arial"/>
        <family val="2"/>
      </rPr>
      <t>MW Capability at MDDL</t>
    </r>
  </si>
  <si>
    <r>
      <rPr>
        <b/>
        <sz val="10"/>
        <rFont val="Arial"/>
        <family val="2"/>
      </rPr>
      <t>Cost of spares :</t>
    </r>
  </si>
  <si>
    <r>
      <rPr>
        <sz val="10"/>
        <rFont val="Arial"/>
        <family val="2"/>
      </rPr>
      <t xml:space="preserve">Cost  of  spares  capitalized  in
</t>
    </r>
    <r>
      <rPr>
        <sz val="10"/>
        <rFont val="Arial"/>
        <family val="2"/>
      </rPr>
      <t>books of accounts</t>
    </r>
  </si>
  <si>
    <r>
      <rPr>
        <sz val="10"/>
        <rFont val="Arial"/>
        <family val="2"/>
      </rPr>
      <t>Cost of spares included in the</t>
    </r>
    <r>
      <rPr>
        <sz val="10"/>
        <rFont val="Times New Roman"/>
        <family val="1"/>
      </rPr>
      <t xml:space="preserve"> </t>
    </r>
    <r>
      <rPr>
        <sz val="10"/>
        <rFont val="Arial"/>
        <family val="2"/>
      </rPr>
      <t xml:space="preserve">capital cost for the purpose of
</t>
    </r>
    <r>
      <rPr>
        <sz val="10"/>
        <rFont val="Arial"/>
        <family val="2"/>
      </rPr>
      <t>tariff</t>
    </r>
  </si>
  <si>
    <r>
      <rPr>
        <sz val="10"/>
        <rFont val="Arial"/>
        <family val="2"/>
      </rPr>
      <t>(MU)</t>
    </r>
  </si>
  <si>
    <r>
      <rPr>
        <b/>
        <u/>
        <sz val="10"/>
        <rFont val="Arial"/>
        <family val="2"/>
      </rPr>
      <t>Annexure-III</t>
    </r>
  </si>
  <si>
    <r>
      <rPr>
        <sz val="10"/>
        <rFont val="Arial"/>
        <family val="2"/>
      </rPr>
      <t>Weighted Average duration of</t>
    </r>
    <r>
      <rPr>
        <sz val="10"/>
        <rFont val="Times New Roman"/>
        <family val="1"/>
      </rPr>
      <t xml:space="preserve"> </t>
    </r>
    <r>
      <rPr>
        <sz val="10"/>
        <rFont val="Arial"/>
        <family val="2"/>
      </rPr>
      <t xml:space="preserve">outages </t>
    </r>
    <r>
      <rPr>
        <b/>
        <sz val="10"/>
        <rFont val="Arial"/>
        <family val="2"/>
      </rPr>
      <t>( Unit-wise details)</t>
    </r>
  </si>
  <si>
    <r>
      <rPr>
        <sz val="10"/>
        <rFont val="Arial"/>
        <family val="2"/>
      </rPr>
      <t>Scheduled outages</t>
    </r>
  </si>
  <si>
    <r>
      <rPr>
        <sz val="10"/>
        <rFont val="Arial"/>
        <family val="2"/>
      </rPr>
      <t>Forced outages</t>
    </r>
  </si>
  <si>
    <r>
      <rPr>
        <sz val="10"/>
        <rFont val="Arial"/>
        <family val="2"/>
      </rPr>
      <t>April</t>
    </r>
  </si>
  <si>
    <r>
      <rPr>
        <sz val="10"/>
        <rFont val="Arial"/>
        <family val="2"/>
      </rPr>
      <t>1-10</t>
    </r>
  </si>
  <si>
    <r>
      <rPr>
        <sz val="10"/>
        <rFont val="Arial"/>
        <family val="2"/>
      </rPr>
      <t>October</t>
    </r>
  </si>
  <si>
    <r>
      <rPr>
        <sz val="10"/>
        <rFont val="Arial"/>
        <family val="2"/>
      </rPr>
      <t>11-20</t>
    </r>
  </si>
  <si>
    <r>
      <rPr>
        <sz val="10"/>
        <rFont val="Arial"/>
        <family val="2"/>
      </rPr>
      <t>21-30</t>
    </r>
  </si>
  <si>
    <r>
      <rPr>
        <sz val="10"/>
        <rFont val="Arial"/>
        <family val="2"/>
      </rPr>
      <t>21-31</t>
    </r>
  </si>
  <si>
    <r>
      <rPr>
        <sz val="10"/>
        <rFont val="Arial"/>
        <family val="2"/>
      </rPr>
      <t>May</t>
    </r>
  </si>
  <si>
    <r>
      <rPr>
        <sz val="10"/>
        <rFont val="Arial"/>
        <family val="2"/>
      </rPr>
      <t>November</t>
    </r>
  </si>
  <si>
    <r>
      <rPr>
        <sz val="10"/>
        <rFont val="Arial"/>
        <family val="2"/>
      </rPr>
      <t>June</t>
    </r>
  </si>
  <si>
    <r>
      <rPr>
        <sz val="10"/>
        <rFont val="Arial"/>
        <family val="2"/>
      </rPr>
      <t>December</t>
    </r>
  </si>
  <si>
    <r>
      <rPr>
        <sz val="10"/>
        <rFont val="Arial"/>
        <family val="2"/>
      </rPr>
      <t>July</t>
    </r>
  </si>
  <si>
    <r>
      <rPr>
        <sz val="10"/>
        <rFont val="Arial"/>
        <family val="2"/>
      </rPr>
      <t>January</t>
    </r>
  </si>
  <si>
    <r>
      <rPr>
        <sz val="10"/>
        <rFont val="Arial"/>
        <family val="2"/>
      </rPr>
      <t>August</t>
    </r>
  </si>
  <si>
    <r>
      <rPr>
        <sz val="10"/>
        <rFont val="Arial"/>
        <family val="2"/>
      </rPr>
      <t>February</t>
    </r>
  </si>
  <si>
    <r>
      <rPr>
        <sz val="10"/>
        <rFont val="Arial"/>
        <family val="2"/>
      </rPr>
      <t>21-28</t>
    </r>
  </si>
  <si>
    <r>
      <rPr>
        <sz val="10"/>
        <rFont val="Arial"/>
        <family val="2"/>
      </rPr>
      <t>September</t>
    </r>
  </si>
  <si>
    <r>
      <rPr>
        <sz val="10"/>
        <rFont val="Arial"/>
        <family val="2"/>
      </rPr>
      <t>March</t>
    </r>
  </si>
  <si>
    <r>
      <rPr>
        <sz val="12"/>
        <rFont val="Arial"/>
        <family val="2"/>
      </rPr>
      <t>Total</t>
    </r>
  </si>
  <si>
    <r>
      <rPr>
        <b/>
        <sz val="12"/>
        <rFont val="Arial"/>
        <family val="2"/>
      </rPr>
      <t>Annexure –IV</t>
    </r>
  </si>
  <si>
    <r>
      <rPr>
        <sz val="11"/>
        <rFont val="Calibri"/>
        <family val="2"/>
      </rPr>
      <t>April</t>
    </r>
  </si>
  <si>
    <r>
      <rPr>
        <sz val="11"/>
        <rFont val="Calibri"/>
        <family val="2"/>
      </rPr>
      <t>May</t>
    </r>
  </si>
  <si>
    <r>
      <rPr>
        <sz val="11"/>
        <rFont val="Calibri"/>
        <family val="2"/>
      </rPr>
      <t>June</t>
    </r>
  </si>
  <si>
    <r>
      <rPr>
        <sz val="11"/>
        <rFont val="Calibri"/>
        <family val="2"/>
      </rPr>
      <t>July</t>
    </r>
  </si>
  <si>
    <r>
      <rPr>
        <sz val="11"/>
        <rFont val="Calibri"/>
        <family val="2"/>
      </rPr>
      <t>August</t>
    </r>
  </si>
  <si>
    <r>
      <rPr>
        <sz val="11"/>
        <rFont val="Calibri"/>
        <family val="2"/>
      </rPr>
      <t>September</t>
    </r>
  </si>
  <si>
    <r>
      <rPr>
        <sz val="11"/>
        <rFont val="Calibri"/>
        <family val="2"/>
      </rPr>
      <t>October</t>
    </r>
  </si>
  <si>
    <r>
      <rPr>
        <sz val="11"/>
        <rFont val="Calibri"/>
        <family val="2"/>
      </rPr>
      <t>November</t>
    </r>
  </si>
  <si>
    <r>
      <rPr>
        <sz val="11"/>
        <rFont val="Calibri"/>
        <family val="2"/>
      </rPr>
      <t>December</t>
    </r>
  </si>
  <si>
    <r>
      <rPr>
        <sz val="11"/>
        <rFont val="Calibri"/>
        <family val="2"/>
      </rPr>
      <t>January</t>
    </r>
  </si>
  <si>
    <r>
      <rPr>
        <sz val="11"/>
        <rFont val="Calibri"/>
        <family val="2"/>
      </rPr>
      <t>February</t>
    </r>
  </si>
  <si>
    <r>
      <rPr>
        <sz val="11"/>
        <rFont val="Calibri"/>
        <family val="2"/>
      </rPr>
      <t>March</t>
    </r>
  </si>
  <si>
    <r>
      <rPr>
        <sz val="11"/>
        <rFont val="Calibri"/>
        <family val="2"/>
      </rPr>
      <t>Annual</t>
    </r>
  </si>
  <si>
    <t>2013-14</t>
  </si>
  <si>
    <t>2015-16</t>
  </si>
  <si>
    <t>2016-17</t>
  </si>
  <si>
    <t>Design Energy as approved by CEA (MU)</t>
  </si>
  <si>
    <t>Pro-forma for furnishing Actual annual performance/operational data for the Hydro Electric generating stations for the 5-year period from 2012-13 to 2016-17</t>
  </si>
  <si>
    <r>
      <rPr>
        <sz val="10"/>
        <rFont val="Arial"/>
        <family val="2"/>
      </rPr>
      <t>(Million</t>
    </r>
    <r>
      <rPr>
        <sz val="10"/>
        <rFont val="Times New Roman"/>
        <family val="1"/>
      </rPr>
      <t xml:space="preserve"> </t>
    </r>
    <r>
      <rPr>
        <sz val="10"/>
        <rFont val="Arial"/>
        <family val="2"/>
      </rPr>
      <t>Cubic)</t>
    </r>
  </si>
  <si>
    <r>
      <rPr>
        <sz val="10"/>
        <rFont val="Arial"/>
        <family val="2"/>
      </rPr>
      <t>Actual   Gross   Generation   at Generator Terminals</t>
    </r>
  </si>
  <si>
    <r>
      <rPr>
        <sz val="10"/>
        <rFont val="Arial"/>
        <family val="2"/>
      </rPr>
      <t>Actual Net Generation Ex-bus including free power</t>
    </r>
  </si>
  <si>
    <r>
      <rPr>
        <sz val="10"/>
        <rFont val="Arial"/>
        <family val="2"/>
      </rPr>
      <t>Scheduled  generation  Ex-bus including free power</t>
    </r>
  </si>
  <si>
    <r>
      <rPr>
        <sz val="10"/>
        <rFont val="Arial"/>
        <family val="2"/>
      </rPr>
      <t>Actual Auxiliary Energy Consumption excluding colony consumption</t>
    </r>
  </si>
  <si>
    <r>
      <rPr>
        <sz val="10"/>
        <rFont val="Arial"/>
        <family val="2"/>
      </rPr>
      <t>Average    Declared    Capacity (DC) during the year</t>
    </r>
  </si>
  <si>
    <t>Particulars</t>
  </si>
  <si>
    <t>Units</t>
  </si>
  <si>
    <t>2012-13</t>
  </si>
  <si>
    <t>2014-15</t>
  </si>
  <si>
    <t>Actual  Energy  supplied to Colony from the station</t>
  </si>
  <si>
    <t>SH 1/3</t>
  </si>
  <si>
    <t>Period</t>
  </si>
  <si>
    <t>Month wise Design Energy</t>
  </si>
  <si>
    <t>Storage Hydro plants shall also furnish actual monthly average peaking generation in MW achieved during the period 2012-13 to 2016-17 against the monthly average peaking capability approved by CEAas per following format:</t>
  </si>
  <si>
    <t>Expected  Avg.  of  daily 3-hour peaking capacity as approved by CEA</t>
  </si>
  <si>
    <t>Actual monthly average of daily 3-hour peaking (MW) for the period 2012-13 to 2016-17</t>
  </si>
  <si>
    <t>Month</t>
  </si>
  <si>
    <t xml:space="preserve"> Declared Capacity should be as per Regulation 31(3) of CERC Tariff Regulations for the period 2014-19 including month wise information may be furnished.</t>
  </si>
  <si>
    <t>Any  relevant  point  or  a  specific  fact  having  bearing  on  performance  or  operating parameters may also be highlighted or brought to the notice of the Commission.</t>
  </si>
  <si>
    <t>List of beneficiaries/customers along with allocation by GoI including (allocation of unallocated share) / capacity as contracted should also be furnished separately for each generating station.</t>
  </si>
  <si>
    <t>Annexure III</t>
  </si>
  <si>
    <t>SH 3/3</t>
  </si>
  <si>
    <t>Plant Availability Factor Achieved (%)</t>
  </si>
  <si>
    <t>Reasons for shortfall in PAF
achieved vis-a-vis NAPAF</t>
  </si>
  <si>
    <t>Plant Load Factor Achieved (%)</t>
  </si>
  <si>
    <t>Reasons for shortfall in PLF
achieved vis-a-vis Target PLF</t>
  </si>
  <si>
    <t>2004-05</t>
  </si>
  <si>
    <t>2005-06</t>
  </si>
  <si>
    <t>2006-07</t>
  </si>
  <si>
    <t>2007-08</t>
  </si>
  <si>
    <t>2008-09</t>
  </si>
  <si>
    <t>2009-10</t>
  </si>
  <si>
    <t>2010-11</t>
  </si>
  <si>
    <t>2011-12</t>
  </si>
  <si>
    <t>(e) Operation and maintenance cost (finally admitted by CERC)</t>
  </si>
  <si>
    <t>Name of the Utility</t>
  </si>
  <si>
    <t>Name of the Generating Station</t>
  </si>
  <si>
    <t>Station/ Stage/ Unit</t>
  </si>
  <si>
    <t>Fuel Type (Coal/ Lignite/ Gas/ Liquid Fuel/ Nuclear/ Hydro</t>
  </si>
  <si>
    <t>Capacity of Plant (MW)</t>
  </si>
  <si>
    <t>COD</t>
  </si>
  <si>
    <t>Plant Load Factors (PLF) (%)</t>
  </si>
  <si>
    <t>Scheduled Energy (MU)</t>
  </si>
  <si>
    <t>Scheduled Generation (MU)</t>
  </si>
  <si>
    <t>Actual Generation (MU)</t>
  </si>
  <si>
    <t>Value of coal (Rs. Lakh)</t>
  </si>
  <si>
    <t>Value of Oil (Rs. lakh)</t>
  </si>
  <si>
    <t>Station Heat Rate (kcal/kwh)</t>
  </si>
  <si>
    <t>Equity (Rs. Crore)</t>
  </si>
  <si>
    <t>Absolute value</t>
  </si>
  <si>
    <t>Rate (%)</t>
  </si>
  <si>
    <t>(b) interest on Loan</t>
  </si>
  <si>
    <t>(d) Interest on working Capital</t>
  </si>
  <si>
    <t>(f) Compensation Allowances</t>
  </si>
  <si>
    <t>Energy Charge (Rs./Kwh)</t>
  </si>
  <si>
    <t>Total tariff (Rs. Kwh)</t>
  </si>
  <si>
    <t>DSM Generation (MU)</t>
  </si>
  <si>
    <t>DSM Rate (Ps/Kwh)</t>
  </si>
  <si>
    <t>Revenue from DSM (Rs. Crore)</t>
  </si>
  <si>
    <t>Annexure-XIX</t>
  </si>
  <si>
    <r>
      <rPr>
        <b/>
        <sz val="11"/>
        <rFont val="Arial"/>
        <family val="2"/>
      </rPr>
      <t xml:space="preserve">                            PLANT AVAILABILITY/SCHEDULED PLANT LOAD FACTOR ACHIEVED
</t>
    </r>
    <r>
      <rPr>
        <sz val="11"/>
        <rFont val="Arial"/>
        <family val="2"/>
      </rPr>
      <t>Generating company: NHPC LTD.
Name of Generating station: Parbati-III Power Station
Installed Capacity (MW) : 520 MW
Normative Annual Plant Availability Factor (%) approved by Commission : 68%</t>
    </r>
  </si>
  <si>
    <t>----</t>
  </si>
  <si>
    <t>Under Ground</t>
  </si>
  <si>
    <t xml:space="preserve">Static </t>
  </si>
  <si>
    <t>326 M</t>
  </si>
  <si>
    <t>520 MW</t>
  </si>
  <si>
    <t>NHPC LTD.</t>
  </si>
  <si>
    <t>Parbati-III Power Station</t>
  </si>
  <si>
    <t>390 MW</t>
  </si>
  <si>
    <t>-</t>
  </si>
  <si>
    <t>Cost of the spares is included in the cost of major plant equipments supplied by M/s BHEL under major works contract (Lot-IV E&amp;M Works)</t>
  </si>
  <si>
    <t>NIL</t>
  </si>
  <si>
    <t>4x130 MW</t>
  </si>
  <si>
    <t>Hydro</t>
  </si>
  <si>
    <t xml:space="preserve">Not Commissioned </t>
  </si>
  <si>
    <t>The post-sedimentation live storage capacity is only 0.87 MCM which is just sufficient to meet 1.36 hours of peaking. The annual design energy of this project, on stand-alone basis, till the commissioning of upstream Parbati-II HEP, with downstream discharge as 1.15 cumecs and updated discharge series (1973-74 to 2010-11) approved by CEA, in a 90% dependable year would be 701.40 Million Units. It has stated that the design energy of this project would be reviewed by CEA on the commissioning of upstream Parbati-II HEP. Considering the above, we allow the design energy of 701.40 Million Units as approved by CEA till the commissioning of the upstream Parbati-II HEP.</t>
  </si>
  <si>
    <t>Normative annual plant availability factor (NAPAF)</t>
  </si>
  <si>
    <t>Design Energy</t>
  </si>
  <si>
    <t>(a) It is mentioned in the DPR of the project, as cleared by CEA that Parbati-III HEP will operate as ROR scheme till commissioning of upstream Parbati-II HEP. This is based on the fact that the live storage capacity of Parbati-III HEP is only 1.28 MCM which is not sufficient to provide minimum three hours peaking with four units.
(b) Similarly, the post-sedimentation live storage capacity is only 0.87 MCM which is just sufficient to meet 1.36 hours of peaking. The NAPAF for Parbati-III HEP which has been claimed at 31% is actually based on the operation of the power station as ROR scheme. The same will be reviewed after commissioning of Parbati-II HEP.</t>
  </si>
  <si>
    <t>Peaking operation of the plant</t>
  </si>
  <si>
    <t>To operate the project as 'Run of River' project till the upstream Parbati-II HEP is commissioned. However, the live storage capacity of 1.28 MCM is available which can be utilized to provide peaking power. On perusal of the design energy data and corresponding inflows, it is observed that the generating station can provide 3 hours of daily peaking depending on the inflows. However, due to reduced inflows on account of the non-commissioning of upstream Parbati-II HEP, this generating station would be able to provide maximum available peaking support for three hours in two slots of 1.5 hours each (morning &amp; evening peak).
In view of the fact that the generating station has been designed to operate in peaking mode and for that purpose a dam has been constructed whose cost has been embedded in the cost of the project, we find it prudent that the generating station should be operated to provide peaking support to the grid. Accordingly, it was direct to provide 1.5 hours of peaking in two slots of morning &amp; evening</t>
  </si>
  <si>
    <t xml:space="preserve">In clause 19 to 23 of CERC Order dated 24/06/2014 in Petition No 228/GT/2013, it has been delibrated that  the completion of upstream Parbati-II HEP has been delayed due to various reasons and the said project could not be made operational prior to the commissioning of Parbati-III. The tail race water of Parbati-II HEP would not be available for generation at this project and therefore, this generating station would operate as ROR scheme till the commissioning of upstream Parbati-II HEP, based on the fact that the live storage capacity of this project is only 1.28 MCM which is not sufficient to provide minimum three hours peaking with four units. </t>
  </si>
  <si>
    <t>334.3 M</t>
  </si>
  <si>
    <t>315.3 M</t>
  </si>
  <si>
    <t>490 MW</t>
  </si>
  <si>
    <r>
      <rPr>
        <b/>
        <sz val="11"/>
        <rFont val="Calibri"/>
        <family val="2"/>
      </rPr>
      <t xml:space="preserve">DURING 2014-15 : </t>
    </r>
    <r>
      <rPr>
        <sz val="11"/>
        <rFont val="Calibri"/>
        <family val="2"/>
      </rPr>
      <t xml:space="preserve">
1. OUTAGE OF U#1  W.E.F 26/03/2014 TO 20/04/2014 DUE TO ROTOR EARTH FAULT. 
2. OUTAGE OF U#1 W.E.F 23/08/2014 TO 11/08/2014 FOR INSPECTION OF UNDERWATER PARTS.
3. OUTAGE OF U#1 W.E.F 28/03/2015 TO 31/03/2015 FOR REPAIR OF STATOR WINDING. </t>
    </r>
    <r>
      <rPr>
        <b/>
        <sz val="11"/>
        <rFont val="Calibri"/>
        <family val="2"/>
      </rPr>
      <t>UNIT RESTORED ON 26/07/2016.</t>
    </r>
    <r>
      <rPr>
        <sz val="11"/>
        <rFont val="Calibri"/>
        <family val="2"/>
      </rPr>
      <t xml:space="preserve">
4. OUTAGE OF U#3 W.E.F 13/05/2014 TO 18/11/2014 DUE TO R-PHASE TRANSFORMER SHIFTED TO UNIT#4
5. OUTAGE OF U#4 W.E.F 07/06/2014 TO 09/10/2014 FOR REPAIR OF UNDERWATER PARTS.
6. COMPLETE SHUTDOWN  OF POWER STATION W.E.F 19/11/2014 TO 02/02/2015  DUE TO RECTIFICATION OF  WATER LEAKAGE FROM  WATER CONDUCTOR  SYSTEM &amp; PRESSURE SHAFTS.</t>
    </r>
  </si>
  <si>
    <r>
      <rPr>
        <b/>
        <sz val="11"/>
        <rFont val="Calibri"/>
        <family val="2"/>
      </rPr>
      <t>DURING 2015-16: 
1. OUTAGE OF U#1  W.E.F 28/03/2015 FOR REPAIR OF STATOR WINDING.</t>
    </r>
    <r>
      <rPr>
        <sz val="11"/>
        <rFont val="Calibri"/>
        <family val="2"/>
      </rPr>
      <t xml:space="preserve">
2. U#2 W.E.F 26-MAR-2015 TO 07-APR-2015 DUE TO EXCESSIVE LEAKAGE FROM EXPANSION JOINT AT DOWNSTREAM OF MIV.
3. U#2 W.E.F 18-MAY-2015 TO 05-JUN-2015 FOR RECTIFICATION OF HIGH LGB PAD TEMPERATURE.
4. COMPLETE SHUTDWON OF POWER STTAION W.E.F 18-JUL-2015 TO 22-JUL-2015  DUE TO HIGH SILT IN HRT AND CHOKING OF COOLING WATER SYSTEM  DUE TO FLASH FLOOD &amp; CLOUD BURST.
5. U#2 W.E.F 27-AUG-2015 TO 31-AUG-2015 DUE TO STATOR EARTH FAULT.
6. U#3 W.E.F 14-AUG-2015 TO 28-AUG-2015 DUE TO SHEAR PIN BROKEN &amp; HIGH LGB VIBRATIONS.
7. U#4 W.E.F 22-AUG-2015 TO 27-AUG-2015 DUE TO INSPECTION OF UNDERWATER PARTS(ABNORMAL SOUND).
8. U#3 W.E.F 25-SEP-2015 TO 30-SEP-2015 FOR DISMANTLING OF UAT.
9. COMPLETE SHUTDOWN  OF POWER STATION W.E.F 15-DEC-2015 TO 04-FEB-2016  FOR REPAIR OF PRESSURE SHAFT .
</t>
    </r>
  </si>
  <si>
    <r>
      <rPr>
        <b/>
        <sz val="11"/>
        <rFont val="Calibri"/>
        <family val="2"/>
      </rPr>
      <t xml:space="preserve">DURING 2016-17: </t>
    </r>
    <r>
      <rPr>
        <sz val="11"/>
        <rFont val="Calibri"/>
        <family val="2"/>
      </rPr>
      <t xml:space="preserve">
</t>
    </r>
    <r>
      <rPr>
        <b/>
        <sz val="11"/>
        <rFont val="Calibri"/>
        <family val="2"/>
      </rPr>
      <t>1. U#1 RESTORED ON 26/07/2016, WHICH WAS UNDER OUTAGE FROM 28/03/2015 FOR REPAIR OF STATOR WINDING.</t>
    </r>
    <r>
      <rPr>
        <sz val="11"/>
        <rFont val="Calibri"/>
        <family val="2"/>
      </rPr>
      <t xml:space="preserve">
2. U#1 W.E.F 24-AUG-2016 TO 02-JUN-2016 DUE TO HIGH UGB PAD TEMPERATURE.
3. U#3 W.E.F 18-JUL-2016 TO 20-JUL-2016 , FROM 19-AUG-2016 TO 20-AUG-2016  &amp; FROM 21-SEP-2016 TO 24-SEP-2016 DUE TO SHEAR PIN FAILURE.
4. U#4 W.E.F 19-AUG-2016 TO 21-AUG-2016  &amp; FROM 30-AUG-2016 TO 31-AUG-2016 DUE TO SHEAR PIN FAILURE.
</t>
    </r>
  </si>
  <si>
    <t>#</t>
  </si>
  <si>
    <t># Major Outages impacting PAF are as Under:</t>
  </si>
  <si>
    <t>Note: Generating Companies are required to submit data for all generating stations.</t>
  </si>
  <si>
    <t>The data provided for the corresponding years need to mention as Actual or provisional.</t>
  </si>
  <si>
    <t>Data for each Unit and Stage is required to be submitted in additional sheets as per the format.</t>
  </si>
  <si>
    <r>
      <rPr>
        <b/>
        <sz val="12"/>
        <rFont val="Arial"/>
        <family val="2"/>
      </rPr>
      <t>Plant  Availability  Factor  (PAF) (%)</t>
    </r>
  </si>
  <si>
    <r>
      <rPr>
        <b/>
        <sz val="12"/>
        <rFont val="Arial"/>
        <family val="2"/>
      </rPr>
      <t>Quantum  of  coal  consumption (MT)</t>
    </r>
  </si>
  <si>
    <r>
      <rPr>
        <b/>
        <sz val="12"/>
        <rFont val="Arial"/>
        <family val="2"/>
      </rPr>
      <t>Specific     Coal     Consumption (kg/kwh)</t>
    </r>
  </si>
  <si>
    <r>
      <rPr>
        <b/>
        <sz val="12"/>
        <rFont val="Arial"/>
        <family val="2"/>
      </rPr>
      <t>Gross  Calorific  Value  of  Coal (Kcal/ Kg)</t>
    </r>
  </si>
  <si>
    <r>
      <rPr>
        <b/>
        <sz val="12"/>
        <rFont val="Arial"/>
        <family val="2"/>
      </rPr>
      <t>Heat Contribution of Coal (Kcal/ kwh)</t>
    </r>
  </si>
  <si>
    <r>
      <rPr>
        <b/>
        <sz val="12"/>
        <rFont val="Arial"/>
        <family val="2"/>
      </rPr>
      <t>Cost Of Specific Coal Consumption (Rs./Kwh) – Finally admitted by CERC</t>
    </r>
  </si>
  <si>
    <r>
      <rPr>
        <b/>
        <sz val="12"/>
        <rFont val="Arial"/>
        <family val="2"/>
      </rPr>
      <t>Quantum  of  Oil  Consumption (Lit.)</t>
    </r>
  </si>
  <si>
    <r>
      <rPr>
        <b/>
        <sz val="12"/>
        <rFont val="Arial"/>
        <family val="2"/>
      </rPr>
      <t>Gross   calorific   value   of   oil (kcal/lit)</t>
    </r>
  </si>
  <si>
    <r>
      <rPr>
        <b/>
        <sz val="12"/>
        <rFont val="Arial"/>
        <family val="2"/>
      </rPr>
      <t>Specific  Oil  Consumption  (ml/ kwh)</t>
    </r>
  </si>
  <si>
    <r>
      <rPr>
        <b/>
        <sz val="12"/>
        <rFont val="Arial"/>
        <family val="2"/>
      </rPr>
      <t>Cost Of Specific Oil Consumption (Rs./Kwh) – Finally admitted by CERC</t>
    </r>
  </si>
  <si>
    <r>
      <rPr>
        <b/>
        <sz val="12"/>
        <rFont val="Arial"/>
        <family val="2"/>
      </rPr>
      <t>Heat  Contribution  of  Oil  (Kcal/ kwh)</t>
    </r>
  </si>
  <si>
    <r>
      <rPr>
        <b/>
        <sz val="12"/>
        <rFont val="Arial"/>
        <family val="2"/>
      </rPr>
      <t>Auxiliary  Energy  Consumption (%)</t>
    </r>
  </si>
  <si>
    <r>
      <rPr>
        <b/>
        <sz val="12"/>
        <rFont val="Arial"/>
        <family val="2"/>
      </rPr>
      <t>Debt at the end of the year (Rs. Crore)</t>
    </r>
  </si>
  <si>
    <r>
      <rPr>
        <b/>
        <sz val="12"/>
        <rFont val="Arial"/>
        <family val="2"/>
      </rPr>
      <t>Working  Capital  (Rs.  Crore)  –
finally admitted by CERC</t>
    </r>
  </si>
  <si>
    <r>
      <rPr>
        <b/>
        <sz val="12"/>
        <rFont val="Arial"/>
        <family val="2"/>
      </rPr>
      <t>Capital cost (Rs. Crore) – finally admitted by CERC</t>
    </r>
  </si>
  <si>
    <r>
      <rPr>
        <b/>
        <sz val="12"/>
        <rFont val="Arial"/>
        <family val="2"/>
      </rPr>
      <t>Capacity Charges/ Annual Fixed Cost (AFC)</t>
    </r>
  </si>
  <si>
    <r>
      <rPr>
        <b/>
        <sz val="12"/>
        <rFont val="Arial"/>
        <family val="2"/>
      </rPr>
      <t>(a) Return on equity  – pre tax (admitted by CERC)</t>
    </r>
  </si>
  <si>
    <r>
      <rPr>
        <b/>
        <sz val="12"/>
        <rFont val="Arial"/>
        <family val="2"/>
      </rPr>
      <t>Rate  (%)  –  Weighted  Average Rate</t>
    </r>
  </si>
  <si>
    <r>
      <rPr>
        <b/>
        <sz val="12"/>
        <rFont val="Arial"/>
        <family val="2"/>
      </rPr>
      <t>(c) Depreciation (finally allowed by CERC)</t>
    </r>
  </si>
  <si>
    <r>
      <rPr>
        <b/>
        <sz val="12"/>
        <rFont val="Arial"/>
        <family val="2"/>
      </rPr>
      <t>Revenue  realisation  before  tax (Rs. Crore)</t>
    </r>
  </si>
  <si>
    <r>
      <rPr>
        <i/>
        <sz val="12"/>
        <rFont val="Arial"/>
        <family val="2"/>
      </rPr>
      <t>This is a general format. Plants of different fuel users have to fill the cells as applicable to them. Tariff for the Hydro may be understood as composite tariff.</t>
    </r>
  </si>
  <si>
    <t>AFC (Rs. Crores)</t>
  </si>
  <si>
    <t>2. The capital cost sl no. 23 &amp; equity at sl no. 21 has been considered as closing equity &amp; capital cost respectively as on 31st March of respective year.</t>
  </si>
  <si>
    <t>3. The billing for the period 2014-19 is being carried out based on allowed AFC for 2013-14 converted pro-rata for 365 days.</t>
  </si>
  <si>
    <t>1. The data at Sl No. 20 to 27 has been filled based on CERC ADHOC tariff order dated 28.03.2016. The final tariff order yet to be issued by CERC.</t>
  </si>
  <si>
    <t>NA</t>
  </si>
  <si>
    <t>Profit/ loss before tax(Rs. Crore)</t>
  </si>
  <si>
    <t>Revenue   realisation   after   tax (Rs. Crore) #</t>
  </si>
  <si>
    <t>4. # NHPC calculate Corporate Tax as a whole after considering all the admissible deductions, exemptions etc. as per Income Tax Act. Therefore unitwise calculation has not been made.</t>
  </si>
  <si>
    <t>April</t>
  </si>
  <si>
    <t>May</t>
  </si>
  <si>
    <t>June</t>
  </si>
  <si>
    <t>July</t>
  </si>
  <si>
    <t>August</t>
  </si>
  <si>
    <t>September</t>
  </si>
  <si>
    <t>October</t>
  </si>
  <si>
    <t>November</t>
  </si>
  <si>
    <t>December</t>
  </si>
  <si>
    <t>January</t>
  </si>
  <si>
    <t>February</t>
  </si>
  <si>
    <t>March</t>
  </si>
  <si>
    <t>Annual</t>
  </si>
  <si>
    <t>DETAILS OF OPERATION AND MAINTENANCE EXPENSES</t>
  </si>
  <si>
    <t>Name of the Company : NHPC Ltd</t>
  </si>
  <si>
    <t>Name of Power Station:  PARBATI III POWER STATION</t>
  </si>
  <si>
    <t>Sl. No.</t>
  </si>
  <si>
    <t>ITEMS</t>
  </si>
  <si>
    <t xml:space="preserve"> </t>
  </si>
  <si>
    <t>(A)</t>
  </si>
  <si>
    <t>Breakup of O&amp;M Expenses</t>
  </si>
  <si>
    <t xml:space="preserve">Consumption of stores &amp; spares </t>
  </si>
  <si>
    <t>Repair &amp; Maintenance</t>
  </si>
  <si>
    <t>For Dam,Intake,WCS,De-silting chamber</t>
  </si>
  <si>
    <t>For Power House and all other works</t>
  </si>
  <si>
    <t>Sub-Total (Repair and Maintenance)</t>
  </si>
  <si>
    <t xml:space="preserve">Insurance </t>
  </si>
  <si>
    <t>Security  Expenses</t>
  </si>
  <si>
    <t>Administrative Expenses</t>
  </si>
  <si>
    <t xml:space="preserve">Rent  </t>
  </si>
  <si>
    <t xml:space="preserve">Electricity charges  </t>
  </si>
  <si>
    <t xml:space="preserve">Travelling &amp; Conveyance  </t>
  </si>
  <si>
    <t>Telephone, Telex &amp; Postage   (Communication)</t>
  </si>
  <si>
    <t>Advertisement</t>
  </si>
  <si>
    <t>Donation</t>
  </si>
  <si>
    <t xml:space="preserve">Entertainment </t>
  </si>
  <si>
    <t>Sub-total (Administrative expenses)</t>
  </si>
  <si>
    <t>Employee Cost</t>
  </si>
  <si>
    <t>6.1a</t>
  </si>
  <si>
    <t>Salaries,wages &amp; allow. -Project</t>
  </si>
  <si>
    <t xml:space="preserve">Staff welfare expenses </t>
  </si>
  <si>
    <t>Productivity Linked incentive</t>
  </si>
  <si>
    <t>VRS-Ex-gratia</t>
  </si>
  <si>
    <t>Ex-gratia</t>
  </si>
  <si>
    <t>Performance related pay (PRP)</t>
  </si>
  <si>
    <t>Sub-total (Employee Cost)</t>
  </si>
  <si>
    <t>Loss of Store</t>
  </si>
  <si>
    <t xml:space="preserve">Allocation of CO Office expenses </t>
  </si>
  <si>
    <t>Others  (Specify items)</t>
  </si>
  <si>
    <t>Total (1 to 10)</t>
  </si>
  <si>
    <t>Revenue /Recoveries</t>
  </si>
  <si>
    <t>Net Expenses</t>
  </si>
  <si>
    <t>Capital spares consumed not included in A(1) above and not claimed/allowed by commission for capitalisation</t>
  </si>
  <si>
    <t xml:space="preserve">Name of Power Station: </t>
  </si>
  <si>
    <t>PARBATI III POWER STATION</t>
  </si>
  <si>
    <t>Reason of variances 2013-14 &amp; 2014-15</t>
  </si>
  <si>
    <t>Two units of Parbati III was commissioned on 24th March 2014 &amp; IIIrd unit on 30th March 2014 therfore expenditure is lower side in 2013-14. However, expenditure increased due to deployment of outsourced staff for operation of Dams, purchase of necessary consumables .</t>
  </si>
  <si>
    <t>Two units of Parbati III was commissioned on 24th March 2014 &amp; IIIrd unit on 30th March 2014 therfore expenditure is lower side in 2013-14.. However expenditure increased due to deployment of outsourced staff for PH, purchase of essential consumables for PH and expenditure on annual maintt. of machines.</t>
  </si>
  <si>
    <t>Mega insurance policy has been taken in 2014-15 and therefore expenditure increased</t>
  </si>
  <si>
    <t>Exp before transfer to EDC is 1.66cr in 2013-14 and it increased in 2014-15 due to increase in Security perosonnel for watch and ward of assets handed over to project by contractor after commsioning.</t>
  </si>
  <si>
    <t>Exp before transfer to EDC 2.48 Crore in 2013-14 and wtinin the range of 10%</t>
  </si>
  <si>
    <t>Exp before transfer to EDC 2.85 Crore in 2013-14 and wtinin the range of 10%</t>
  </si>
  <si>
    <t>Exp before transfer to EDC 52 lacs in 2013-14 and increased due to hike in DArates , Hotel entitledment  and conveyence charges</t>
  </si>
  <si>
    <t>Exp before transfer to EDC 43 lacs in 2013-14 and wtinin the range of 10%</t>
  </si>
  <si>
    <t>Variance within 10%</t>
  </si>
  <si>
    <t>Vary due decrease/ increase in nos of Chief Engineers and above.</t>
  </si>
  <si>
    <t>Exp before transfer to EDC 28Crore in 2013-14 and wtinin the range of 10%</t>
  </si>
  <si>
    <t>Expenditure increased more than 10% due to increase in Medical reimbursement and cost of medicine ( for detailed see below)</t>
  </si>
  <si>
    <t>Expenditure depend rate of PLI fixed by CO &amp; nos of empolyees in the project</t>
  </si>
  <si>
    <t>01 case of  VRS  in 2014-15</t>
  </si>
  <si>
    <t>Expenditure depend upon the rating of NHPC,  KPA and nos of empolyees in the project</t>
  </si>
  <si>
    <t xml:space="preserve">Allocation given by CO </t>
  </si>
  <si>
    <t>See below</t>
  </si>
  <si>
    <t>Reason of variances 2014-15 &amp; 2015-16</t>
  </si>
  <si>
    <t>Exp increased due to  1) Repair of diversion tunnel for Rs.5.5lacs . 2) Repair of HRT for Rs. 4lacs. 3) Repair of civil HM work for Rs.10lacs.4) Hiring of raft  fro dam. 5) General Increase in minimum wage rate of workers deployed for operation and maintt. of Dam. These all expenditure are essential for soomth running of water conductor system.</t>
  </si>
  <si>
    <t>Expenditure increased due to 1) Purchase of additional various consumables for PH viz. prime servo oil of Rs.44lacs, purchase of pressure switch, rotor lifting bolts , coupling capcitors and others spares of worth Rs.26lacs. 2) expenditure of annual maintt. Of Rs.45lacs  3) expenditure on other works viz. development of area around D-type qtrs for Rs4lacs., repair of store shed at sallah for Rs.4.5lacs, repair and manitt of store nead admn building for Rs.5.5lacs and purchase of misc items for office of Rs.3lacs.4) expenditure also increased due to hike in minimum wage paid to worker deployed for operation maintt. amd upkeeping of power house.These all expenditure are essential for the smooth running of Power house.</t>
  </si>
  <si>
    <r>
      <rPr>
        <b/>
        <u/>
        <sz val="10"/>
        <rFont val="Arial"/>
        <family val="2"/>
      </rPr>
      <t>In case of Mega Insurance Police</t>
    </r>
    <r>
      <rPr>
        <sz val="10"/>
        <rFont val="Arial"/>
        <family val="2"/>
      </rPr>
      <t xml:space="preserve">                                    1. Increase in premium rates on account of deteriorating claim ratio as a result of loss due Fire incident at Uri-II Power Station and submergence of Chutak power Station in November 2014 and June 2015 respectively and other claims during policy period 2014-15                                                                                                                                                                                                              2. Increase in sum-insured due to increase in reinstatement cost of assets on Valuation.                                                                                                                                                                                                      3. Increase in the rate of Service Tax and WCT from 12.36% to 14% and 10.5% to 12.6% respectively.                                                                         </t>
    </r>
    <r>
      <rPr>
        <b/>
        <u/>
        <sz val="10"/>
        <rFont val="Arial"/>
        <family val="2"/>
      </rPr>
      <t>In case of CPM policy</t>
    </r>
    <r>
      <rPr>
        <sz val="10"/>
        <rFont val="Arial"/>
        <family val="2"/>
      </rPr>
      <t>, Increase in Sum insured due to valuation of Assets, additional Construction equipment purchased and increase in premium rates &amp; Service Tax/WCT rates as above.</t>
    </r>
  </si>
  <si>
    <t>Expenditure increased due to deployment of CISF for the watch and ward of Project after commisioning  as per the guidelines of Government.</t>
  </si>
  <si>
    <t>Electrcity charges increased due to deployemnt of CISFi.e. Electricity used by CISF for office and security posts etc.</t>
  </si>
  <si>
    <t>within 10% variance</t>
  </si>
  <si>
    <t>Expenditure increased due to huge increase in tendering. Increase in tendering leads to higher expenditure under the head advertisement tenders. These tenders were floated to complete the work of Add cap and to procure the intitial spares</t>
  </si>
  <si>
    <t>Decrease due to Reduction in  RETIRED EMPLOYEES MEDICAL BENEFIT ACTUARIAL VALUATION PROVISION and medical expenses in comparison to 2014-15</t>
  </si>
  <si>
    <t>No of employees opted for VRS in 2015-16 is more as compared to 2014-15.</t>
  </si>
  <si>
    <t>This expenditure of Rs 10,96,926/-was incurred for repair of larji behali bye pass road in 2015-16 (Expenditure on Assets not belonging to Corporation). This road is vital to the project and alternate to access the project in case blockade of main road .                                                                                 This expenditure of Rs 75,79,107/-pertains to foregn exchange payments and reinstatement of foreign exhange liabilities in books on each balance sheet date. Amount may vary depending upon the foregn exhange rate at the time of payments or on balancesheet date</t>
  </si>
  <si>
    <t xml:space="preserve"> Rs 5723089/- was realised on account of ERV gain. Amount may vary depending upon the foregn exhange rate at the time of payments or on balancesheet date.  Increase in Other Income on account of  other miscellaneous incomes.</t>
  </si>
  <si>
    <t>Variance (%)</t>
  </si>
  <si>
    <t>Reason of variances 2015-16 &amp; 2016-17</t>
  </si>
  <si>
    <t>Store and spares of 1.19crore have been purchased for the smooth functioning of PH which are detailed below:  HIGH HOLE SAW CUTTER BIT COMPLETE 3/4 INCH,TEFLON TAPE, HACK SAW FRAME, DIGITAL CARD, INTERRUPTGENERATORMODUL, WELDING ELECTRODE SS , FILTER ELEMENT T LINE , CYLINDER HP 3 T LINE, CAP ASSEMBLY CRANKPIN, RUBBER CORD DIA, COTTON CUTTING BANYAN CLOTH, DIGITAL CARDs, MDL 69203YB2BA UNS 2662,PULSE COUPLING STAGE,UN-0096A, AC-DC SUPPLY MODULE UNC4664AV1 69203PZ1AA,POTENTIAL SEPERATING UNIT,PANEL METER WITH CONTROL UNIT RIA45,PAINT IN PH,LOG BOOK FOR GSU TRANSFORMER PANELREFILLING CYLINDER OF OXYGEN CYLINDER,INSERT SOCKET 105MM AF M - 105MM AF F, SOCKET LENGTH,</t>
  </si>
  <si>
    <t>Exp in 2015-16 was increased due to  1) Repair of diversion tunnel for Rs.5.5lacs . 2) Repair of HRT for Rs. 4lacs. 3) Repair of civil HM work for Rs.10lacs.4) Hiring of raft  fro dam. 5) General Increase in minimum wage rate of workers deployed for operation and maintt. of Dam which was not required in the year 2016-17.</t>
  </si>
  <si>
    <t>Expenditure increased due to 1) Additional maintt. Exp of machines  of Rs.33lacs. 2) Additional AMC of electrical installation equipments viz AC etc.of Rs.11lacs.3) upgrading of local area network of Rs.3lacs. General increase in the maintt. Of electrical installation inclusive of AMC of DG sets, UPS etc. .4) expenditure also increased due to hike in minimum wage paid to worker deployed for operation maintt. amd upkeeping of power house.These all expenditure are essential for the smooth running of Power house.</t>
  </si>
  <si>
    <t xml:space="preserve"> Mainly expenditure increased due to revision of payscale  wef Jan-2016 in r/o CISF</t>
  </si>
  <si>
    <t>Mainly expenditure increase under Misc public relation incurred for maintaining good rapport with State officials.</t>
  </si>
  <si>
    <t>Exp increased due to provsioning of 3months exp of salary on account of wage revision from Jan-17</t>
  </si>
  <si>
    <t>Project commissioning awad is also included in 2015-16 exp. Therefore there is large variance  between 2015-16 and 2016-17(  for detail see below)</t>
  </si>
  <si>
    <t>Increase due to payment of arear of PLGI at revised rate from F.Y 2010-11 to F.Y 2013-14 and provision of PLGI for Q4 of FY 2016-17 made on revised pay</t>
  </si>
  <si>
    <t>NO VRS case in 2016-17</t>
  </si>
  <si>
    <t>Exp. mainly increased on account of dedication of Parbati-III To Nation by Honable P.M in Oct-16</t>
  </si>
</sst>
</file>

<file path=xl/styles.xml><?xml version="1.0" encoding="utf-8"?>
<styleSheet xmlns="http://schemas.openxmlformats.org/spreadsheetml/2006/main">
  <numFmts count="8">
    <numFmt numFmtId="43" formatCode="_ * #,##0.00_ ;_ * \-#,##0.00_ ;_ * &quot;-&quot;??_ ;_ @_ "/>
    <numFmt numFmtId="164" formatCode="###0;###0"/>
    <numFmt numFmtId="165" formatCode="###0.0;###0.0"/>
    <numFmt numFmtId="166" formatCode="0.0"/>
    <numFmt numFmtId="167" formatCode="0.0000"/>
    <numFmt numFmtId="168" formatCode="mmm\-yyyy"/>
    <numFmt numFmtId="169" formatCode="_(* #,##0_);_(* \(#,##0\);_(* &quot;-&quot;??_);_(@_)"/>
    <numFmt numFmtId="170" formatCode="_(* #,##0.00_);_(* \(#,##0.00\);_(* &quot;-&quot;??_);_(@_)"/>
  </numFmts>
  <fonts count="36">
    <font>
      <sz val="10"/>
      <color rgb="FF000000"/>
      <name val="Times New Roman"/>
      <charset val="204"/>
    </font>
    <font>
      <sz val="11"/>
      <color theme="1"/>
      <name val="Calibri"/>
      <family val="2"/>
      <scheme val="minor"/>
    </font>
    <font>
      <sz val="10"/>
      <name val="Arial"/>
      <family val="2"/>
    </font>
    <font>
      <b/>
      <sz val="12"/>
      <name val="Arial"/>
      <family val="2"/>
    </font>
    <font>
      <sz val="12"/>
      <name val="Arial"/>
      <family val="2"/>
    </font>
    <font>
      <b/>
      <u/>
      <sz val="12"/>
      <name val="Arial"/>
      <family val="2"/>
    </font>
    <font>
      <b/>
      <sz val="10"/>
      <name val="Arial"/>
      <family val="2"/>
    </font>
    <font>
      <sz val="10"/>
      <color rgb="FF000000"/>
      <name val="Arial"/>
      <family val="2"/>
    </font>
    <font>
      <b/>
      <u/>
      <sz val="10"/>
      <name val="Arial"/>
      <family val="2"/>
    </font>
    <font>
      <sz val="11"/>
      <name val="Calibri"/>
      <family val="2"/>
    </font>
    <font>
      <sz val="12"/>
      <color rgb="FF000000"/>
      <name val="Arial"/>
      <family val="2"/>
    </font>
    <font>
      <sz val="10"/>
      <name val="Arial"/>
      <family val="2"/>
    </font>
    <font>
      <b/>
      <sz val="12"/>
      <name val="Arial"/>
      <family val="2"/>
    </font>
    <font>
      <sz val="12"/>
      <name val="Arial"/>
      <family val="2"/>
    </font>
    <font>
      <b/>
      <u/>
      <sz val="12"/>
      <name val="Arial"/>
      <family val="2"/>
    </font>
    <font>
      <sz val="10"/>
      <name val="Times New Roman"/>
      <family val="1"/>
    </font>
    <font>
      <b/>
      <u/>
      <sz val="10"/>
      <name val="Arial"/>
      <family val="2"/>
    </font>
    <font>
      <b/>
      <sz val="11"/>
      <name val="Arial"/>
      <family val="2"/>
    </font>
    <font>
      <sz val="11"/>
      <name val="Arial"/>
      <family val="2"/>
    </font>
    <font>
      <b/>
      <u/>
      <sz val="11"/>
      <name val="Arial"/>
      <family val="2"/>
    </font>
    <font>
      <sz val="10"/>
      <name val="Times New Roman"/>
      <family val="1"/>
    </font>
    <font>
      <b/>
      <sz val="12"/>
      <color rgb="FF000000"/>
      <name val="Arial"/>
      <family val="2"/>
    </font>
    <font>
      <sz val="10"/>
      <name val="Tahoma"/>
      <family val="2"/>
    </font>
    <font>
      <b/>
      <sz val="10"/>
      <name val="Tahoma"/>
      <family val="2"/>
    </font>
    <font>
      <b/>
      <sz val="11"/>
      <name val="Tahoma"/>
      <family val="2"/>
    </font>
    <font>
      <b/>
      <sz val="11"/>
      <name val="Calibri"/>
      <family val="2"/>
    </font>
    <font>
      <sz val="10"/>
      <color rgb="FF000000"/>
      <name val="Times New Roman"/>
      <family val="1"/>
    </font>
    <font>
      <sz val="12"/>
      <color rgb="FF000000"/>
      <name val="Times New Roman"/>
      <family val="1"/>
    </font>
    <font>
      <i/>
      <sz val="12"/>
      <name val="Arial"/>
      <family val="2"/>
    </font>
    <font>
      <sz val="15"/>
      <name val="Calibri"/>
      <family val="2"/>
    </font>
    <font>
      <b/>
      <sz val="12"/>
      <name val="Tahoma"/>
      <family val="2"/>
    </font>
    <font>
      <sz val="12"/>
      <name val="Tahoma"/>
      <family val="2"/>
    </font>
    <font>
      <b/>
      <sz val="10"/>
      <color indexed="12"/>
      <name val="Rupee Foradian"/>
      <family val="2"/>
    </font>
    <font>
      <b/>
      <sz val="10"/>
      <color theme="1"/>
      <name val="Arial"/>
      <family val="2"/>
    </font>
    <font>
      <b/>
      <sz val="10"/>
      <color theme="1"/>
      <name val="Rupee Foradian"/>
      <family val="2"/>
    </font>
    <font>
      <sz val="10"/>
      <name val="Arial"/>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0" fontId="26" fillId="0" borderId="0"/>
    <xf numFmtId="0" fontId="2" fillId="0" borderId="0"/>
    <xf numFmtId="0" fontId="2" fillId="0" borderId="0"/>
    <xf numFmtId="0" fontId="35" fillId="0" borderId="0"/>
    <xf numFmtId="170" fontId="2" fillId="0" borderId="0" applyFont="0" applyFill="0" applyBorder="0" applyAlignment="0" applyProtection="0"/>
    <xf numFmtId="0" fontId="1" fillId="0" borderId="0"/>
    <xf numFmtId="0" fontId="1" fillId="0" borderId="0"/>
  </cellStyleXfs>
  <cellXfs count="275">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8" xfId="0" applyFill="1" applyBorder="1" applyAlignment="1">
      <alignment horizontal="center" vertical="top" wrapText="1"/>
    </xf>
    <xf numFmtId="0" fontId="6" fillId="0" borderId="8" xfId="0" applyFont="1" applyFill="1" applyBorder="1" applyAlignment="1">
      <alignment vertical="top" wrapText="1"/>
    </xf>
    <xf numFmtId="0" fontId="2" fillId="0" borderId="8" xfId="0" applyFont="1" applyFill="1" applyBorder="1" applyAlignment="1">
      <alignment vertical="top" wrapText="1"/>
    </xf>
    <xf numFmtId="0" fontId="0" fillId="0" borderId="8" xfId="0" applyFill="1" applyBorder="1" applyAlignment="1">
      <alignment vertical="top" wrapText="1"/>
    </xf>
    <xf numFmtId="0" fontId="2" fillId="0" borderId="8" xfId="0" applyFont="1" applyFill="1" applyBorder="1" applyAlignment="1">
      <alignment horizontal="center" vertical="top" wrapText="1"/>
    </xf>
    <xf numFmtId="0" fontId="4" fillId="0" borderId="8" xfId="0" applyFont="1" applyFill="1" applyBorder="1" applyAlignment="1">
      <alignment vertical="top" wrapText="1"/>
    </xf>
    <xf numFmtId="0" fontId="6" fillId="0" borderId="8" xfId="0" applyFont="1" applyFill="1" applyBorder="1" applyAlignment="1">
      <alignment horizontal="center" vertical="top" wrapText="1"/>
    </xf>
    <xf numFmtId="0" fontId="0" fillId="0" borderId="0" xfId="0" applyFill="1" applyBorder="1" applyAlignment="1">
      <alignment horizontal="left" vertical="center"/>
    </xf>
    <xf numFmtId="0" fontId="0" fillId="0" borderId="2" xfId="0"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Fill="1" applyBorder="1" applyAlignment="1">
      <alignment horizontal="left" vertical="top"/>
    </xf>
    <xf numFmtId="0" fontId="0" fillId="0" borderId="0" xfId="0"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Border="1" applyAlignment="1">
      <alignment vertical="top" wrapText="1"/>
    </xf>
    <xf numFmtId="0" fontId="17" fillId="0" borderId="4" xfId="0" applyFont="1" applyFill="1" applyBorder="1" applyAlignment="1">
      <alignment horizontal="center" vertical="top" wrapText="1"/>
    </xf>
    <xf numFmtId="0" fontId="0" fillId="0" borderId="8" xfId="0" applyFill="1" applyBorder="1" applyAlignment="1">
      <alignment horizontal="left" vertical="top"/>
    </xf>
    <xf numFmtId="0" fontId="2" fillId="0" borderId="0" xfId="0" applyFont="1" applyFill="1" applyBorder="1" applyAlignment="1">
      <alignment horizontal="center" vertical="top" wrapText="1"/>
    </xf>
    <xf numFmtId="0" fontId="4" fillId="0" borderId="0" xfId="0" applyFont="1" applyFill="1" applyBorder="1" applyAlignment="1">
      <alignment vertical="top" wrapText="1"/>
    </xf>
    <xf numFmtId="0" fontId="12" fillId="0" borderId="13" xfId="0" applyFont="1" applyFill="1" applyBorder="1" applyAlignment="1">
      <alignment horizontal="center" vertical="top"/>
    </xf>
    <xf numFmtId="0" fontId="2" fillId="0" borderId="8" xfId="0" applyFont="1" applyFill="1" applyBorder="1" applyAlignment="1">
      <alignment horizontal="left" vertical="top" wrapText="1"/>
    </xf>
    <xf numFmtId="0" fontId="18" fillId="0" borderId="0" xfId="0" applyFont="1" applyFill="1" applyBorder="1" applyAlignment="1">
      <alignment horizontal="center" vertical="center"/>
    </xf>
    <xf numFmtId="0" fontId="19" fillId="0" borderId="0" xfId="0" applyFont="1" applyFill="1" applyBorder="1" applyAlignment="1">
      <alignment horizontal="left" vertical="top"/>
    </xf>
    <xf numFmtId="0" fontId="9" fillId="0" borderId="8" xfId="0" applyFont="1" applyFill="1" applyBorder="1" applyAlignment="1">
      <alignment horizontal="center" vertical="top" wrapText="1"/>
    </xf>
    <xf numFmtId="0" fontId="9" fillId="0" borderId="8" xfId="0" applyFont="1" applyFill="1" applyBorder="1" applyAlignment="1">
      <alignment horizontal="left" vertical="top" wrapText="1"/>
    </xf>
    <xf numFmtId="0" fontId="12"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0" fontId="9" fillId="0" borderId="0" xfId="0" applyFont="1" applyFill="1" applyBorder="1" applyAlignment="1">
      <alignment horizontal="center" vertical="top" wrapText="1"/>
    </xf>
    <xf numFmtId="167" fontId="9" fillId="0" borderId="8" xfId="0" applyNumberFormat="1" applyFont="1" applyFill="1" applyBorder="1" applyAlignment="1">
      <alignment horizontal="center" vertical="top" wrapText="1"/>
    </xf>
    <xf numFmtId="2" fontId="9" fillId="0" borderId="8" xfId="0" applyNumberFormat="1" applyFont="1" applyFill="1" applyBorder="1" applyAlignment="1">
      <alignment horizontal="center" vertical="top" wrapText="1"/>
    </xf>
    <xf numFmtId="0" fontId="26" fillId="0" borderId="0" xfId="1" applyFill="1" applyBorder="1" applyAlignment="1">
      <alignment horizontal="left" vertical="top"/>
    </xf>
    <xf numFmtId="0" fontId="26" fillId="0" borderId="0" xfId="1" applyFill="1" applyBorder="1" applyAlignment="1">
      <alignment horizontal="center" vertical="top"/>
    </xf>
    <xf numFmtId="164" fontId="7" fillId="0" borderId="0" xfId="1" applyNumberFormat="1" applyFont="1" applyFill="1" applyBorder="1" applyAlignment="1">
      <alignment horizontal="center" vertical="top"/>
    </xf>
    <xf numFmtId="0" fontId="3" fillId="0" borderId="0" xfId="1" applyFont="1" applyFill="1" applyBorder="1" applyAlignment="1">
      <alignment horizontal="center" vertical="top"/>
    </xf>
    <xf numFmtId="1" fontId="2" fillId="0" borderId="8" xfId="0" applyNumberFormat="1" applyFont="1" applyFill="1" applyBorder="1" applyAlignment="1">
      <alignment horizontal="center" vertical="center"/>
    </xf>
    <xf numFmtId="0" fontId="2" fillId="2" borderId="8" xfId="0" applyFont="1" applyFill="1" applyBorder="1" applyAlignment="1">
      <alignment horizontal="center" vertical="center" wrapText="1"/>
    </xf>
    <xf numFmtId="0" fontId="6" fillId="2" borderId="8" xfId="0" applyFont="1" applyFill="1" applyBorder="1" applyAlignment="1">
      <alignment vertical="top" wrapText="1"/>
    </xf>
    <xf numFmtId="0" fontId="2" fillId="2" borderId="8" xfId="0" quotePrefix="1" applyFont="1" applyFill="1" applyBorder="1" applyAlignment="1">
      <alignment horizontal="center" vertical="top" wrapText="1"/>
    </xf>
    <xf numFmtId="0" fontId="2" fillId="2" borderId="8" xfId="0" quotePrefix="1" applyFont="1" applyFill="1" applyBorder="1" applyAlignment="1">
      <alignment horizontal="center" vertical="center" wrapText="1"/>
    </xf>
    <xf numFmtId="0" fontId="0" fillId="2" borderId="8" xfId="0" applyFill="1" applyBorder="1" applyAlignment="1">
      <alignment horizontal="center" vertical="center" wrapText="1"/>
    </xf>
    <xf numFmtId="0" fontId="26" fillId="0" borderId="8" xfId="0" quotePrefix="1"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8" xfId="0" quotePrefix="1" applyFont="1" applyFill="1" applyBorder="1" applyAlignment="1">
      <alignment horizontal="center" vertical="center" wrapText="1"/>
    </xf>
    <xf numFmtId="0" fontId="9" fillId="0" borderId="0" xfId="0" applyFont="1" applyFill="1" applyBorder="1" applyAlignment="1">
      <alignment horizontal="left" vertical="top" wrapText="1"/>
    </xf>
    <xf numFmtId="2" fontId="7" fillId="0"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top" wrapText="1"/>
    </xf>
    <xf numFmtId="0" fontId="0" fillId="2" borderId="8" xfId="0" applyFill="1" applyBorder="1" applyAlignment="1">
      <alignment horizontal="center" vertical="top" wrapText="1"/>
    </xf>
    <xf numFmtId="165" fontId="7" fillId="2" borderId="2" xfId="0" applyNumberFormat="1" applyFont="1" applyFill="1" applyBorder="1" applyAlignment="1">
      <alignment horizontal="center" vertical="center" wrapText="1"/>
    </xf>
    <xf numFmtId="2" fontId="0" fillId="0" borderId="0" xfId="0" applyNumberFormat="1" applyFill="1" applyBorder="1" applyAlignment="1">
      <alignment horizontal="left" vertical="top"/>
    </xf>
    <xf numFmtId="0" fontId="10" fillId="0" borderId="0" xfId="0" applyFont="1" applyFill="1" applyBorder="1" applyAlignment="1">
      <alignment horizontal="left" vertical="top" wrapText="1"/>
    </xf>
    <xf numFmtId="0" fontId="0" fillId="0" borderId="10" xfId="0" applyFill="1" applyBorder="1" applyAlignment="1">
      <alignment vertical="top"/>
    </xf>
    <xf numFmtId="0" fontId="0" fillId="0" borderId="12" xfId="0" applyFill="1" applyBorder="1" applyAlignment="1">
      <alignment vertical="top"/>
    </xf>
    <xf numFmtId="0" fontId="0" fillId="0" borderId="11" xfId="0" applyFill="1" applyBorder="1" applyAlignment="1">
      <alignment vertical="top"/>
    </xf>
    <xf numFmtId="2" fontId="0" fillId="0" borderId="12" xfId="0" applyNumberFormat="1" applyFill="1" applyBorder="1" applyAlignment="1">
      <alignment horizontal="center" vertical="top"/>
    </xf>
    <xf numFmtId="0" fontId="27" fillId="0" borderId="0" xfId="0" applyFont="1" applyFill="1" applyBorder="1" applyAlignment="1">
      <alignment horizontal="left" vertical="center"/>
    </xf>
    <xf numFmtId="0" fontId="27" fillId="0" borderId="0" xfId="0" applyFont="1" applyFill="1" applyBorder="1" applyAlignment="1">
      <alignment horizontal="left" vertical="top"/>
    </xf>
    <xf numFmtId="0" fontId="10" fillId="0" borderId="0" xfId="0" applyFont="1" applyFill="1" applyBorder="1" applyAlignment="1">
      <alignment vertical="center"/>
    </xf>
    <xf numFmtId="0" fontId="10" fillId="0" borderId="0" xfId="0" applyFont="1" applyFill="1" applyBorder="1" applyAlignment="1">
      <alignment vertical="top"/>
    </xf>
    <xf numFmtId="0" fontId="21" fillId="0" borderId="0" xfId="0" applyFont="1" applyFill="1" applyBorder="1" applyAlignment="1">
      <alignment horizontal="left"/>
    </xf>
    <xf numFmtId="0" fontId="21" fillId="0" borderId="0" xfId="0" applyFont="1" applyFill="1" applyBorder="1" applyAlignment="1">
      <alignment vertical="top"/>
    </xf>
    <xf numFmtId="0" fontId="10" fillId="0" borderId="0" xfId="1" applyFont="1" applyFill="1" applyBorder="1" applyAlignment="1">
      <alignment horizontal="center" vertical="top"/>
    </xf>
    <xf numFmtId="0" fontId="10" fillId="0" borderId="0" xfId="1" applyFont="1" applyFill="1" applyBorder="1" applyAlignment="1">
      <alignment horizontal="left" vertical="top"/>
    </xf>
    <xf numFmtId="0" fontId="3" fillId="0" borderId="12" xfId="1" applyFont="1" applyFill="1" applyBorder="1" applyAlignment="1">
      <alignment vertical="top" wrapText="1"/>
    </xf>
    <xf numFmtId="0" fontId="3" fillId="0" borderId="11" xfId="1" applyFont="1" applyFill="1" applyBorder="1" applyAlignment="1">
      <alignment vertical="top" wrapText="1"/>
    </xf>
    <xf numFmtId="0" fontId="10" fillId="0" borderId="14" xfId="1" applyFont="1" applyFill="1" applyBorder="1" applyAlignment="1">
      <alignment horizontal="center" vertical="top" wrapText="1"/>
    </xf>
    <xf numFmtId="0" fontId="10" fillId="0" borderId="7" xfId="1" applyFont="1" applyFill="1" applyBorder="1" applyAlignment="1">
      <alignment vertical="top" wrapText="1"/>
    </xf>
    <xf numFmtId="0" fontId="3" fillId="0" borderId="8" xfId="1" applyFont="1" applyFill="1" applyBorder="1" applyAlignment="1">
      <alignment horizontal="center" vertical="top" wrapText="1"/>
    </xf>
    <xf numFmtId="164" fontId="21" fillId="0" borderId="1" xfId="1" applyNumberFormat="1" applyFont="1" applyFill="1" applyBorder="1" applyAlignment="1">
      <alignment horizontal="center" vertical="top" wrapText="1"/>
    </xf>
    <xf numFmtId="0" fontId="10" fillId="0" borderId="2" xfId="1" applyFont="1" applyFill="1" applyBorder="1" applyAlignment="1">
      <alignment vertical="top" wrapText="1"/>
    </xf>
    <xf numFmtId="2" fontId="10" fillId="0" borderId="8" xfId="1" applyNumberFormat="1" applyFont="1" applyFill="1" applyBorder="1" applyAlignment="1">
      <alignment horizontal="center" vertical="top" wrapText="1"/>
    </xf>
    <xf numFmtId="0" fontId="3" fillId="0" borderId="2" xfId="1" applyFont="1" applyFill="1" applyBorder="1" applyAlignment="1">
      <alignment vertical="top" wrapText="1"/>
    </xf>
    <xf numFmtId="0" fontId="10" fillId="0" borderId="8" xfId="1" applyFont="1" applyFill="1" applyBorder="1" applyAlignment="1">
      <alignment horizontal="center" vertical="top" wrapText="1"/>
    </xf>
    <xf numFmtId="164" fontId="21" fillId="2" borderId="1" xfId="1" applyNumberFormat="1" applyFont="1" applyFill="1" applyBorder="1" applyAlignment="1">
      <alignment horizontal="center" vertical="top" wrapText="1"/>
    </xf>
    <xf numFmtId="0" fontId="10" fillId="2" borderId="2" xfId="1" applyFont="1" applyFill="1" applyBorder="1" applyAlignment="1">
      <alignment vertical="top" wrapText="1"/>
    </xf>
    <xf numFmtId="0" fontId="10" fillId="2" borderId="8" xfId="1" quotePrefix="1" applyFont="1" applyFill="1" applyBorder="1" applyAlignment="1">
      <alignment horizontal="center" vertical="center" wrapText="1"/>
    </xf>
    <xf numFmtId="2" fontId="10" fillId="2" borderId="8" xfId="1" quotePrefix="1" applyNumberFormat="1" applyFont="1" applyFill="1" applyBorder="1" applyAlignment="1">
      <alignment horizontal="center" vertical="center" wrapText="1"/>
    </xf>
    <xf numFmtId="2" fontId="10" fillId="2" borderId="8" xfId="1" applyNumberFormat="1" applyFont="1" applyFill="1" applyBorder="1" applyAlignment="1">
      <alignment horizontal="center" vertical="center" wrapText="1"/>
    </xf>
    <xf numFmtId="0" fontId="10" fillId="0" borderId="1" xfId="1" applyFont="1" applyFill="1" applyBorder="1" applyAlignment="1">
      <alignment horizontal="center" vertical="top" wrapText="1"/>
    </xf>
    <xf numFmtId="0" fontId="28" fillId="0" borderId="0" xfId="1" applyFont="1" applyFill="1" applyBorder="1" applyAlignment="1">
      <alignment horizontal="left" vertical="top"/>
    </xf>
    <xf numFmtId="164" fontId="10" fillId="0" borderId="0" xfId="0" applyNumberFormat="1" applyFont="1" applyFill="1" applyBorder="1" applyAlignment="1">
      <alignment horizontal="left" vertical="top"/>
    </xf>
    <xf numFmtId="0" fontId="3" fillId="0" borderId="0" xfId="0" applyFont="1" applyFill="1" applyBorder="1" applyAlignment="1">
      <alignment vertical="top" wrapText="1"/>
    </xf>
    <xf numFmtId="0" fontId="10" fillId="0" borderId="0" xfId="0" applyFont="1" applyFill="1" applyBorder="1" applyAlignment="1">
      <alignment horizontal="center" vertical="top" wrapText="1"/>
    </xf>
    <xf numFmtId="0" fontId="9" fillId="0" borderId="8" xfId="0" applyFont="1" applyFill="1" applyBorder="1" applyAlignment="1">
      <alignment horizontal="left" vertical="top" wrapText="1"/>
    </xf>
    <xf numFmtId="166" fontId="22" fillId="0" borderId="8" xfId="0" applyNumberFormat="1" applyFont="1" applyBorder="1" applyAlignment="1">
      <alignment horizontal="center" vertical="center"/>
    </xf>
    <xf numFmtId="166" fontId="23" fillId="0" borderId="8" xfId="0" applyNumberFormat="1" applyFont="1" applyBorder="1" applyAlignment="1">
      <alignment horizontal="center" vertical="center"/>
    </xf>
    <xf numFmtId="2" fontId="24" fillId="0" borderId="8" xfId="0" applyNumberFormat="1" applyFont="1" applyBorder="1" applyAlignment="1">
      <alignment horizontal="center" vertical="center"/>
    </xf>
    <xf numFmtId="2" fontId="25" fillId="0" borderId="8" xfId="0" applyNumberFormat="1" applyFont="1" applyFill="1" applyBorder="1" applyAlignment="1">
      <alignment horizontal="center" vertical="top"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5" fillId="0" borderId="8" xfId="0" applyFont="1" applyFill="1" applyBorder="1" applyAlignment="1">
      <alignment horizontal="left" vertical="top"/>
    </xf>
    <xf numFmtId="0" fontId="26" fillId="2" borderId="10" xfId="0" applyFont="1" applyFill="1" applyBorder="1" applyAlignment="1">
      <alignment horizontal="center" vertical="top" wrapText="1"/>
    </xf>
    <xf numFmtId="0" fontId="0" fillId="2" borderId="12" xfId="0" applyFill="1" applyBorder="1" applyAlignment="1">
      <alignment horizontal="center" vertical="top" wrapText="1"/>
    </xf>
    <xf numFmtId="0" fontId="0" fillId="2" borderId="11" xfId="0" applyFill="1" applyBorder="1" applyAlignment="1">
      <alignment horizontal="center" vertical="top" wrapText="1"/>
    </xf>
    <xf numFmtId="0" fontId="17" fillId="0" borderId="8" xfId="0" applyFont="1" applyFill="1" applyBorder="1" applyAlignment="1">
      <alignment horizontal="left" vertical="top" wrapText="1"/>
    </xf>
    <xf numFmtId="0" fontId="17" fillId="2" borderId="8"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8" fillId="0" borderId="8" xfId="0" applyFont="1" applyFill="1" applyBorder="1" applyAlignment="1">
      <alignment horizontal="left" vertical="top" wrapText="1"/>
    </xf>
    <xf numFmtId="0" fontId="11" fillId="2" borderId="8" xfId="0" applyFont="1" applyFill="1" applyBorder="1" applyAlignment="1">
      <alignment horizontal="left" vertical="top" wrapText="1"/>
    </xf>
    <xf numFmtId="0" fontId="17" fillId="2" borderId="8" xfId="0" applyFont="1" applyFill="1" applyBorder="1" applyAlignment="1">
      <alignment horizontal="left" vertical="top" wrapText="1"/>
    </xf>
    <xf numFmtId="0" fontId="0" fillId="2" borderId="8" xfId="0" applyFill="1" applyBorder="1" applyAlignment="1">
      <alignment horizontal="left" vertical="center" wrapText="1"/>
    </xf>
    <xf numFmtId="0" fontId="17" fillId="0" borderId="8" xfId="0" applyFont="1" applyFill="1" applyBorder="1" applyAlignment="1">
      <alignment horizontal="center" vertical="top" wrapText="1"/>
    </xf>
    <xf numFmtId="0" fontId="2" fillId="0" borderId="8" xfId="0" applyFont="1" applyFill="1" applyBorder="1" applyAlignment="1">
      <alignment horizontal="center" vertical="top" wrapText="1"/>
    </xf>
    <xf numFmtId="0" fontId="0" fillId="0" borderId="8" xfId="0" applyFill="1" applyBorder="1" applyAlignment="1">
      <alignment horizontal="left" vertical="center" wrapText="1"/>
    </xf>
    <xf numFmtId="0" fontId="12" fillId="0" borderId="0" xfId="0" applyFont="1" applyFill="1" applyBorder="1" applyAlignment="1">
      <alignment horizontal="center" vertical="top"/>
    </xf>
    <xf numFmtId="2" fontId="18" fillId="2" borderId="10" xfId="0" applyNumberFormat="1" applyFont="1" applyFill="1" applyBorder="1" applyAlignment="1">
      <alignment horizontal="center" vertical="center" wrapText="1"/>
    </xf>
    <xf numFmtId="2" fontId="18" fillId="2" borderId="15"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3" fillId="0" borderId="0" xfId="0" applyFont="1" applyFill="1" applyBorder="1" applyAlignment="1">
      <alignment horizontal="left" vertical="top" wrapText="1"/>
    </xf>
    <xf numFmtId="2" fontId="6" fillId="0" borderId="8" xfId="0"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8" xfId="0" applyFill="1" applyBorder="1" applyAlignment="1">
      <alignment horizontal="center" vertical="center"/>
    </xf>
    <xf numFmtId="0" fontId="2"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10" fillId="0" borderId="0" xfId="0" applyFont="1" applyFill="1" applyBorder="1" applyAlignment="1">
      <alignment horizontal="left" vertical="center" wrapText="1"/>
    </xf>
    <xf numFmtId="0" fontId="21"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29" fillId="0" borderId="2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8" fillId="0" borderId="10"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1" xfId="0" applyFont="1" applyFill="1" applyBorder="1" applyAlignment="1">
      <alignment horizontal="left" vertical="top" wrapText="1"/>
    </xf>
    <xf numFmtId="0" fontId="4" fillId="0" borderId="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8"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3" xfId="0" applyFont="1" applyFill="1" applyBorder="1" applyAlignment="1">
      <alignment horizontal="left" vertical="center" wrapText="1"/>
    </xf>
    <xf numFmtId="0" fontId="3" fillId="0" borderId="10"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1" xfId="1" applyFont="1" applyFill="1" applyBorder="1" applyAlignment="1">
      <alignment horizontal="center" vertical="top" wrapText="1"/>
    </xf>
    <xf numFmtId="164" fontId="10" fillId="0" borderId="0" xfId="0" applyNumberFormat="1" applyFont="1" applyFill="1" applyBorder="1" applyAlignment="1">
      <alignment horizontal="left" vertical="top" wrapText="1"/>
    </xf>
    <xf numFmtId="168" fontId="3" fillId="0" borderId="10" xfId="1" applyNumberFormat="1" applyFont="1" applyFill="1" applyBorder="1" applyAlignment="1">
      <alignment horizontal="center" vertical="top" wrapText="1"/>
    </xf>
    <xf numFmtId="168" fontId="3" fillId="0" borderId="12" xfId="1" applyNumberFormat="1" applyFont="1" applyFill="1" applyBorder="1" applyAlignment="1">
      <alignment horizontal="center" vertical="top" wrapText="1"/>
    </xf>
    <xf numFmtId="168" fontId="3" fillId="0" borderId="11" xfId="1" applyNumberFormat="1" applyFont="1" applyFill="1" applyBorder="1" applyAlignment="1">
      <alignment horizontal="center" vertical="top" wrapText="1"/>
    </xf>
    <xf numFmtId="0" fontId="10" fillId="0" borderId="10" xfId="1" applyFont="1" applyFill="1" applyBorder="1" applyAlignment="1">
      <alignment horizontal="center" vertical="top" wrapText="1"/>
    </xf>
    <xf numFmtId="0" fontId="10" fillId="0" borderId="12" xfId="1" applyFont="1" applyFill="1" applyBorder="1" applyAlignment="1">
      <alignment horizontal="center" vertical="top" wrapText="1"/>
    </xf>
    <xf numFmtId="0" fontId="10" fillId="0" borderId="11" xfId="1" applyFont="1" applyFill="1" applyBorder="1" applyAlignment="1">
      <alignment horizontal="center" vertical="top" wrapText="1"/>
    </xf>
    <xf numFmtId="0" fontId="2" fillId="0" borderId="0" xfId="2" applyFont="1" applyFill="1" applyAlignment="1">
      <alignment horizontal="center"/>
    </xf>
    <xf numFmtId="0" fontId="3" fillId="0" borderId="0" xfId="2" applyFont="1" applyFill="1" applyBorder="1" applyAlignment="1">
      <alignment horizontal="left"/>
    </xf>
    <xf numFmtId="169" fontId="2" fillId="0" borderId="0" xfId="2" applyNumberFormat="1" applyFont="1" applyFill="1" applyBorder="1"/>
    <xf numFmtId="0" fontId="2" fillId="0" borderId="0" xfId="2" applyFont="1" applyFill="1" applyBorder="1"/>
    <xf numFmtId="0" fontId="2" fillId="0" borderId="0" xfId="2" applyFont="1" applyFill="1"/>
    <xf numFmtId="0" fontId="30" fillId="0" borderId="0" xfId="2" applyFont="1" applyFill="1" applyBorder="1" applyAlignment="1">
      <alignment horizontal="left"/>
    </xf>
    <xf numFmtId="169" fontId="30" fillId="0" borderId="0" xfId="2" applyNumberFormat="1" applyFont="1" applyFill="1" applyBorder="1" applyAlignment="1">
      <alignment horizontal="left"/>
    </xf>
    <xf numFmtId="169" fontId="31" fillId="0" borderId="0" xfId="2" applyNumberFormat="1" applyFont="1" applyFill="1" applyAlignment="1">
      <alignment horizontal="left"/>
    </xf>
    <xf numFmtId="0" fontId="31" fillId="0" borderId="0" xfId="2" applyFont="1" applyFill="1" applyAlignment="1">
      <alignment horizontal="left"/>
    </xf>
    <xf numFmtId="0" fontId="30" fillId="0" borderId="0" xfId="2" applyFont="1" applyFill="1" applyBorder="1" applyAlignment="1">
      <alignment horizontal="left" vertical="top"/>
    </xf>
    <xf numFmtId="0" fontId="31" fillId="0" borderId="0" xfId="2" applyFont="1" applyFill="1" applyBorder="1" applyAlignment="1">
      <alignment horizontal="left" vertical="top"/>
    </xf>
    <xf numFmtId="169" fontId="31" fillId="0" borderId="0" xfId="2" applyNumberFormat="1" applyFont="1" applyFill="1" applyBorder="1" applyAlignment="1">
      <alignment horizontal="left" vertical="top"/>
    </xf>
    <xf numFmtId="169" fontId="2" fillId="0" borderId="0" xfId="2" applyNumberFormat="1" applyFont="1" applyFill="1"/>
    <xf numFmtId="0" fontId="6" fillId="0" borderId="8" xfId="2" applyFont="1" applyFill="1" applyBorder="1" applyAlignment="1">
      <alignment horizontal="center" vertical="center" wrapText="1"/>
    </xf>
    <xf numFmtId="169" fontId="32" fillId="0" borderId="8" xfId="3" applyNumberFormat="1" applyFont="1" applyFill="1" applyBorder="1" applyAlignment="1" applyProtection="1">
      <alignment horizontal="center" vertical="center" wrapText="1"/>
      <protection locked="0"/>
    </xf>
    <xf numFmtId="1" fontId="32" fillId="0" borderId="8" xfId="3" applyNumberFormat="1" applyFont="1" applyFill="1" applyBorder="1" applyAlignment="1" applyProtection="1">
      <alignment horizontal="center" vertical="center" wrapText="1"/>
      <protection locked="0"/>
    </xf>
    <xf numFmtId="0" fontId="2" fillId="0" borderId="0" xfId="2" applyFont="1" applyFill="1" applyAlignment="1">
      <alignment vertical="center" wrapText="1"/>
    </xf>
    <xf numFmtId="0" fontId="6" fillId="0" borderId="17" xfId="2" applyFont="1" applyFill="1" applyBorder="1" applyAlignment="1">
      <alignment horizontal="center"/>
    </xf>
    <xf numFmtId="169" fontId="6" fillId="0" borderId="0" xfId="2" applyNumberFormat="1" applyFont="1" applyFill="1" applyBorder="1" applyAlignment="1">
      <alignment horizontal="center"/>
    </xf>
    <xf numFmtId="0" fontId="6" fillId="0" borderId="0" xfId="2" applyFont="1" applyFill="1" applyBorder="1" applyAlignment="1">
      <alignment horizontal="center"/>
    </xf>
    <xf numFmtId="0" fontId="6" fillId="0" borderId="8" xfId="2" applyFont="1" applyFill="1" applyBorder="1" applyAlignment="1">
      <alignment horizontal="center"/>
    </xf>
    <xf numFmtId="0" fontId="6" fillId="0" borderId="8" xfId="2" applyFont="1" applyFill="1" applyBorder="1"/>
    <xf numFmtId="169" fontId="2" fillId="0" borderId="8" xfId="2" applyNumberFormat="1" applyFont="1" applyFill="1" applyBorder="1"/>
    <xf numFmtId="0" fontId="2" fillId="0" borderId="8" xfId="2" applyFont="1" applyFill="1" applyBorder="1"/>
    <xf numFmtId="169" fontId="6" fillId="0" borderId="8" xfId="2" applyNumberFormat="1" applyFont="1" applyFill="1" applyBorder="1"/>
    <xf numFmtId="0" fontId="2" fillId="0" borderId="8" xfId="2" applyFont="1" applyFill="1" applyBorder="1" applyAlignment="1">
      <alignment horizontal="center"/>
    </xf>
    <xf numFmtId="0" fontId="6" fillId="0" borderId="0" xfId="2" applyFont="1" applyFill="1"/>
    <xf numFmtId="0" fontId="2" fillId="0" borderId="8" xfId="2" applyFont="1" applyFill="1" applyBorder="1" applyAlignment="1">
      <alignment horizontal="center" vertical="center"/>
    </xf>
    <xf numFmtId="0" fontId="2" fillId="0" borderId="8" xfId="2" applyFont="1" applyFill="1" applyBorder="1" applyAlignment="1">
      <alignment vertical="top" wrapText="1"/>
    </xf>
    <xf numFmtId="0" fontId="2" fillId="0" borderId="8" xfId="2" applyFont="1" applyFill="1" applyBorder="1" applyAlignment="1">
      <alignment wrapText="1"/>
    </xf>
    <xf numFmtId="0" fontId="2" fillId="0" borderId="0" xfId="2" applyFont="1" applyFill="1" applyAlignment="1">
      <alignment horizontal="center" vertical="center" wrapText="1"/>
    </xf>
    <xf numFmtId="0" fontId="3" fillId="0" borderId="0" xfId="2" applyFont="1" applyFill="1" applyBorder="1" applyAlignment="1">
      <alignment horizontal="center" vertical="center" wrapText="1"/>
    </xf>
    <xf numFmtId="0" fontId="30" fillId="0" borderId="0"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1" fillId="0" borderId="0" xfId="2" applyFont="1" applyFill="1" applyAlignment="1">
      <alignment horizontal="left" vertical="center" wrapText="1"/>
    </xf>
    <xf numFmtId="0" fontId="31" fillId="0" borderId="0" xfId="2" applyFont="1" applyFill="1" applyBorder="1" applyAlignment="1">
      <alignment horizontal="left" vertical="center" wrapText="1"/>
    </xf>
    <xf numFmtId="0" fontId="33" fillId="0" borderId="8" xfId="2" applyFont="1" applyFill="1" applyBorder="1" applyAlignment="1">
      <alignment horizontal="center" vertical="center" wrapText="1"/>
    </xf>
    <xf numFmtId="1" fontId="34" fillId="0" borderId="8" xfId="3" applyNumberFormat="1" applyFont="1" applyFill="1" applyBorder="1" applyAlignment="1" applyProtection="1">
      <alignment horizontal="center" vertical="center" wrapText="1"/>
      <protection locked="0"/>
    </xf>
    <xf numFmtId="0" fontId="6" fillId="0" borderId="10" xfId="2" applyFont="1" applyFill="1" applyBorder="1" applyAlignment="1">
      <alignment horizontal="center" vertical="center" wrapText="1"/>
    </xf>
    <xf numFmtId="0" fontId="6" fillId="0" borderId="8" xfId="2" applyFont="1" applyFill="1" applyBorder="1" applyAlignment="1">
      <alignment vertical="center" wrapText="1"/>
    </xf>
    <xf numFmtId="0" fontId="2" fillId="0" borderId="8" xfId="2" applyFont="1" applyFill="1" applyBorder="1" applyAlignment="1">
      <alignment vertical="center" wrapText="1"/>
    </xf>
    <xf numFmtId="169" fontId="2" fillId="0" borderId="8" xfId="2" applyNumberFormat="1" applyFont="1" applyFill="1" applyBorder="1" applyAlignment="1">
      <alignment vertical="center" wrapText="1"/>
    </xf>
    <xf numFmtId="0" fontId="2" fillId="0" borderId="8" xfId="4" applyNumberFormat="1" applyFont="1" applyFill="1" applyBorder="1" applyAlignment="1">
      <alignment vertical="center" wrapText="1"/>
    </xf>
    <xf numFmtId="169" fontId="6" fillId="0" borderId="8" xfId="2" applyNumberFormat="1" applyFont="1" applyFill="1" applyBorder="1" applyAlignment="1">
      <alignment vertical="center" wrapText="1"/>
    </xf>
    <xf numFmtId="169" fontId="2" fillId="0" borderId="8" xfId="2" applyNumberFormat="1" applyFont="1" applyFill="1" applyBorder="1" applyAlignment="1">
      <alignment horizontal="left" vertical="center" wrapText="1"/>
    </xf>
    <xf numFmtId="0" fontId="2" fillId="0" borderId="10" xfId="2" applyFont="1" applyFill="1" applyBorder="1" applyAlignment="1">
      <alignment horizontal="center" vertical="center" wrapText="1"/>
    </xf>
    <xf numFmtId="0" fontId="6" fillId="0" borderId="0" xfId="2" applyFont="1" applyFill="1" applyAlignment="1">
      <alignment vertical="center" wrapText="1"/>
    </xf>
    <xf numFmtId="0" fontId="2" fillId="0" borderId="0" xfId="2" applyFont="1" applyFill="1" applyAlignment="1">
      <alignment wrapText="1"/>
    </xf>
    <xf numFmtId="0" fontId="3" fillId="0" borderId="0" xfId="2" applyFont="1" applyFill="1" applyBorder="1" applyAlignment="1">
      <alignment wrapText="1"/>
    </xf>
    <xf numFmtId="0" fontId="4" fillId="0" borderId="0" xfId="2" applyFont="1" applyFill="1" applyBorder="1" applyAlignment="1">
      <alignment wrapText="1"/>
    </xf>
    <xf numFmtId="0" fontId="6" fillId="0" borderId="10"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10" xfId="2" applyFont="1" applyFill="1" applyBorder="1" applyAlignment="1">
      <alignment vertical="center"/>
    </xf>
    <xf numFmtId="0" fontId="2" fillId="0" borderId="8" xfId="2" applyFont="1" applyFill="1" applyBorder="1" applyAlignment="1">
      <alignment vertical="center"/>
    </xf>
    <xf numFmtId="169" fontId="2" fillId="0" borderId="8" xfId="2" applyNumberFormat="1" applyFont="1" applyFill="1" applyBorder="1" applyAlignment="1">
      <alignment vertical="center"/>
    </xf>
    <xf numFmtId="169" fontId="2" fillId="0" borderId="8" xfId="2" applyNumberFormat="1" applyFont="1" applyFill="1" applyBorder="1" applyAlignment="1">
      <alignment wrapText="1"/>
    </xf>
    <xf numFmtId="43" fontId="2" fillId="0" borderId="8" xfId="2" applyNumberFormat="1" applyFont="1" applyFill="1" applyBorder="1" applyAlignment="1">
      <alignment vertical="center"/>
    </xf>
    <xf numFmtId="0" fontId="2" fillId="0" borderId="8" xfId="4" applyNumberFormat="1" applyFont="1" applyFill="1" applyBorder="1" applyAlignment="1">
      <alignment vertical="top" wrapText="1"/>
    </xf>
    <xf numFmtId="169" fontId="6" fillId="0" borderId="8" xfId="2" applyNumberFormat="1" applyFont="1" applyFill="1" applyBorder="1" applyAlignment="1">
      <alignment vertical="center"/>
    </xf>
    <xf numFmtId="169" fontId="6" fillId="0" borderId="8" xfId="2" applyNumberFormat="1" applyFont="1" applyFill="1" applyBorder="1" applyAlignment="1">
      <alignment wrapText="1"/>
    </xf>
    <xf numFmtId="0" fontId="2" fillId="0" borderId="8" xfId="4" applyFont="1" applyBorder="1" applyAlignment="1">
      <alignment vertical="top" wrapText="1"/>
    </xf>
    <xf numFmtId="0" fontId="2" fillId="0" borderId="10" xfId="2" applyFont="1" applyFill="1" applyBorder="1" applyAlignment="1">
      <alignment vertical="center"/>
    </xf>
    <xf numFmtId="0" fontId="2" fillId="0" borderId="8" xfId="4" applyFont="1" applyFill="1" applyBorder="1" applyAlignment="1">
      <alignment vertical="top" wrapText="1"/>
    </xf>
    <xf numFmtId="0" fontId="2" fillId="0" borderId="10" xfId="2" applyFont="1" applyFill="1" applyBorder="1" applyAlignment="1">
      <alignment vertical="center" wrapText="1"/>
    </xf>
    <xf numFmtId="0" fontId="6" fillId="0" borderId="10" xfId="2" applyFont="1" applyFill="1" applyBorder="1"/>
    <xf numFmtId="49" fontId="2" fillId="0" borderId="8" xfId="2" applyNumberFormat="1" applyFont="1" applyFill="1" applyBorder="1" applyAlignment="1">
      <alignment wrapText="1"/>
    </xf>
    <xf numFmtId="0" fontId="2" fillId="0" borderId="20" xfId="2" applyFont="1" applyFill="1" applyBorder="1" applyAlignment="1">
      <alignment wrapText="1"/>
    </xf>
    <xf numFmtId="0" fontId="2" fillId="0" borderId="0" xfId="2" applyFont="1" applyFill="1" applyAlignment="1">
      <alignment horizontal="left" wrapText="1"/>
    </xf>
    <xf numFmtId="1" fontId="34" fillId="0" borderId="8" xfId="3" applyNumberFormat="1" applyFont="1" applyFill="1" applyBorder="1" applyAlignment="1" applyProtection="1">
      <alignment horizontal="left" vertical="center" wrapText="1"/>
      <protection locked="0"/>
    </xf>
    <xf numFmtId="0" fontId="2" fillId="0" borderId="8" xfId="2" applyFont="1" applyFill="1" applyBorder="1" applyAlignment="1">
      <alignment horizontal="left" wrapText="1"/>
    </xf>
    <xf numFmtId="0" fontId="6" fillId="0" borderId="8" xfId="2" applyFont="1" applyFill="1" applyBorder="1" applyAlignment="1">
      <alignment horizontal="left" vertical="center"/>
    </xf>
    <xf numFmtId="169" fontId="2" fillId="0" borderId="8" xfId="2" applyNumberFormat="1" applyFont="1" applyFill="1" applyBorder="1" applyAlignment="1">
      <alignment horizontal="left" vertical="center"/>
    </xf>
    <xf numFmtId="43" fontId="2" fillId="0" borderId="8" xfId="2" applyNumberFormat="1" applyFont="1" applyFill="1" applyBorder="1" applyAlignment="1">
      <alignment horizontal="left" vertical="center"/>
    </xf>
    <xf numFmtId="0" fontId="2" fillId="0" borderId="8" xfId="4" applyNumberFormat="1" applyFont="1" applyFill="1" applyBorder="1" applyAlignment="1">
      <alignment horizontal="left" vertical="center" wrapText="1"/>
    </xf>
    <xf numFmtId="0" fontId="2" fillId="0" borderId="8" xfId="2" applyFont="1" applyFill="1" applyBorder="1" applyAlignment="1">
      <alignment horizontal="left" vertical="center" wrapText="1"/>
    </xf>
    <xf numFmtId="169" fontId="6" fillId="0" borderId="8" xfId="2" applyNumberFormat="1" applyFont="1" applyFill="1" applyBorder="1" applyAlignment="1">
      <alignment horizontal="left" vertical="center"/>
    </xf>
    <xf numFmtId="169" fontId="6" fillId="0" borderId="8" xfId="2" applyNumberFormat="1" applyFont="1" applyFill="1" applyBorder="1" applyAlignment="1">
      <alignment horizontal="left" vertical="center" wrapText="1"/>
    </xf>
    <xf numFmtId="0" fontId="2" fillId="0" borderId="8" xfId="2" applyFont="1" applyFill="1" applyBorder="1" applyAlignment="1">
      <alignment horizontal="left" vertical="center"/>
    </xf>
    <xf numFmtId="0" fontId="2" fillId="0" borderId="8" xfId="4" applyFont="1" applyFill="1" applyBorder="1" applyAlignment="1">
      <alignment horizontal="left" vertical="center" wrapText="1"/>
    </xf>
    <xf numFmtId="169" fontId="2" fillId="0" borderId="0" xfId="5" applyNumberFormat="1" applyFont="1" applyFill="1" applyBorder="1" applyAlignment="1">
      <alignment horizontal="left" vertical="center" wrapText="1"/>
    </xf>
    <xf numFmtId="0" fontId="2" fillId="0" borderId="17" xfId="2" applyFont="1" applyFill="1" applyBorder="1" applyAlignment="1">
      <alignment horizontal="left" vertical="center" wrapText="1"/>
    </xf>
  </cellXfs>
  <cellStyles count="8">
    <cellStyle name="Comma 2" xfId="5"/>
    <cellStyle name="Normal" xfId="0" builtinId="0"/>
    <cellStyle name="Normal 2" xfId="1"/>
    <cellStyle name="Normal 2 2" xfId="6"/>
    <cellStyle name="Normal 2 3" xfId="7"/>
    <cellStyle name="Normal 3" xfId="2"/>
    <cellStyle name="Normal 4" xfId="4"/>
    <cellStyle name="Normal_Linkage BS Dec09"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M91"/>
  <sheetViews>
    <sheetView view="pageBreakPreview" zoomScaleNormal="100" zoomScaleSheetLayoutView="100" workbookViewId="0">
      <selection activeCell="N37" sqref="N37"/>
    </sheetView>
  </sheetViews>
  <sheetFormatPr defaultRowHeight="12.75"/>
  <cols>
    <col min="1" max="1" width="2.33203125" customWidth="1"/>
    <col min="2" max="2" width="6.5" style="19" customWidth="1"/>
    <col min="3" max="3" width="5.6640625" customWidth="1"/>
    <col min="4" max="4" width="24.5" customWidth="1"/>
    <col min="5" max="5" width="13.83203125" style="3" customWidth="1"/>
    <col min="6" max="10" width="13.83203125" customWidth="1"/>
  </cols>
  <sheetData>
    <row r="1" spans="2:10">
      <c r="I1" s="2" t="s">
        <v>26</v>
      </c>
    </row>
    <row r="2" spans="2:10">
      <c r="I2" s="18" t="s">
        <v>78</v>
      </c>
    </row>
    <row r="3" spans="2:10" ht="39" customHeight="1">
      <c r="B3" s="113" t="s">
        <v>66</v>
      </c>
      <c r="C3" s="113"/>
      <c r="D3" s="113"/>
      <c r="E3" s="113"/>
      <c r="F3" s="113"/>
      <c r="G3" s="113"/>
      <c r="H3" s="113"/>
      <c r="I3" s="113"/>
      <c r="J3" s="113"/>
    </row>
    <row r="4" spans="2:10" ht="8.25" customHeight="1">
      <c r="B4" s="114"/>
      <c r="C4" s="114"/>
      <c r="D4" s="114"/>
      <c r="E4" s="114"/>
      <c r="F4" s="114"/>
      <c r="G4" s="114"/>
      <c r="H4" s="114"/>
      <c r="I4" s="114"/>
      <c r="J4" s="115"/>
    </row>
    <row r="5" spans="2:10" ht="25.5" customHeight="1">
      <c r="B5" s="12"/>
      <c r="C5" s="116" t="s">
        <v>73</v>
      </c>
      <c r="D5" s="117"/>
      <c r="E5" s="15" t="s">
        <v>74</v>
      </c>
      <c r="F5" s="15" t="s">
        <v>75</v>
      </c>
      <c r="G5" s="15" t="s">
        <v>62</v>
      </c>
      <c r="H5" s="15" t="s">
        <v>76</v>
      </c>
      <c r="I5" s="15" t="s">
        <v>63</v>
      </c>
      <c r="J5" s="16" t="s">
        <v>64</v>
      </c>
    </row>
    <row r="6" spans="2:10" ht="20.100000000000001" customHeight="1">
      <c r="B6" s="13">
        <v>1</v>
      </c>
      <c r="C6" s="111" t="s">
        <v>0</v>
      </c>
      <c r="D6" s="111"/>
      <c r="E6" s="4"/>
      <c r="F6" s="118" t="s">
        <v>134</v>
      </c>
      <c r="G6" s="119"/>
      <c r="H6" s="119"/>
      <c r="I6" s="119"/>
      <c r="J6" s="120"/>
    </row>
    <row r="7" spans="2:10" ht="20.100000000000001" customHeight="1">
      <c r="B7" s="13">
        <v>2</v>
      </c>
      <c r="C7" s="111" t="s">
        <v>8</v>
      </c>
      <c r="D7" s="111"/>
      <c r="E7" s="4"/>
      <c r="F7" s="118" t="s">
        <v>135</v>
      </c>
      <c r="G7" s="119"/>
      <c r="H7" s="119"/>
      <c r="I7" s="119"/>
      <c r="J7" s="120"/>
    </row>
    <row r="8" spans="2:10" ht="27" customHeight="1">
      <c r="B8" s="13">
        <v>3</v>
      </c>
      <c r="C8" s="111" t="s">
        <v>10</v>
      </c>
      <c r="D8" s="111"/>
      <c r="E8" s="8" t="s">
        <v>11</v>
      </c>
      <c r="F8" s="121">
        <v>520</v>
      </c>
      <c r="G8" s="122"/>
      <c r="H8" s="122"/>
      <c r="I8" s="122"/>
      <c r="J8" s="123"/>
    </row>
    <row r="9" spans="2:10" ht="44.25" customHeight="1">
      <c r="B9" s="13">
        <v>4</v>
      </c>
      <c r="C9" s="111" t="s">
        <v>12</v>
      </c>
      <c r="D9" s="111"/>
      <c r="E9" s="4" t="s">
        <v>13</v>
      </c>
      <c r="F9" s="118" t="s">
        <v>130</v>
      </c>
      <c r="G9" s="119"/>
      <c r="H9" s="119"/>
      <c r="I9" s="119"/>
      <c r="J9" s="120"/>
    </row>
    <row r="10" spans="2:10" ht="20.100000000000001" customHeight="1">
      <c r="B10" s="13">
        <v>5</v>
      </c>
      <c r="C10" s="111" t="s">
        <v>14</v>
      </c>
      <c r="D10" s="111"/>
      <c r="E10" s="4"/>
      <c r="F10" s="118" t="s">
        <v>131</v>
      </c>
      <c r="G10" s="119"/>
      <c r="H10" s="119"/>
      <c r="I10" s="119"/>
      <c r="J10" s="120"/>
    </row>
    <row r="11" spans="2:10" ht="28.5" customHeight="1">
      <c r="B11" s="39">
        <v>6</v>
      </c>
      <c r="C11" s="112" t="s">
        <v>15</v>
      </c>
      <c r="D11" s="112"/>
      <c r="E11" s="40" t="s">
        <v>67</v>
      </c>
      <c r="F11" s="124">
        <v>0.98</v>
      </c>
      <c r="G11" s="125"/>
      <c r="H11" s="125"/>
      <c r="I11" s="125"/>
      <c r="J11" s="126"/>
    </row>
    <row r="12" spans="2:10" ht="20.100000000000001" customHeight="1">
      <c r="B12" s="13">
        <v>7</v>
      </c>
      <c r="C12" s="111" t="s">
        <v>16</v>
      </c>
      <c r="D12" s="111"/>
      <c r="E12" s="8" t="s">
        <v>17</v>
      </c>
      <c r="F12" s="25" t="s">
        <v>132</v>
      </c>
      <c r="G12" s="25" t="s">
        <v>132</v>
      </c>
      <c r="H12" s="25" t="s">
        <v>132</v>
      </c>
      <c r="I12" s="25" t="s">
        <v>132</v>
      </c>
      <c r="J12" s="25" t="s">
        <v>132</v>
      </c>
    </row>
    <row r="13" spans="2:10" ht="30" customHeight="1">
      <c r="B13" s="13">
        <v>8</v>
      </c>
      <c r="C13" s="111" t="s">
        <v>18</v>
      </c>
      <c r="D13" s="111"/>
      <c r="E13" s="8" t="s">
        <v>17</v>
      </c>
      <c r="F13" s="60" t="s">
        <v>150</v>
      </c>
      <c r="G13" s="60" t="s">
        <v>150</v>
      </c>
      <c r="H13" s="60" t="s">
        <v>150</v>
      </c>
      <c r="I13" s="60" t="s">
        <v>150</v>
      </c>
      <c r="J13" s="60" t="s">
        <v>150</v>
      </c>
    </row>
    <row r="14" spans="2:10" ht="30" customHeight="1">
      <c r="B14" s="13">
        <v>9</v>
      </c>
      <c r="C14" s="111" t="s">
        <v>19</v>
      </c>
      <c r="D14" s="111"/>
      <c r="E14" s="8" t="s">
        <v>17</v>
      </c>
      <c r="F14" s="60" t="s">
        <v>151</v>
      </c>
      <c r="G14" s="60" t="s">
        <v>151</v>
      </c>
      <c r="H14" s="60" t="s">
        <v>151</v>
      </c>
      <c r="I14" s="60" t="s">
        <v>151</v>
      </c>
      <c r="J14" s="60" t="s">
        <v>151</v>
      </c>
    </row>
    <row r="15" spans="2:10" ht="15" customHeight="1">
      <c r="B15" s="39">
        <v>10</v>
      </c>
      <c r="C15" s="129" t="s">
        <v>20</v>
      </c>
      <c r="D15" s="129"/>
      <c r="E15" s="63" t="s">
        <v>1</v>
      </c>
      <c r="F15" s="51" t="s">
        <v>137</v>
      </c>
      <c r="G15" s="49" t="s">
        <v>136</v>
      </c>
      <c r="H15" s="49" t="s">
        <v>133</v>
      </c>
      <c r="I15" s="49" t="s">
        <v>133</v>
      </c>
      <c r="J15" s="49" t="s">
        <v>133</v>
      </c>
    </row>
    <row r="16" spans="2:10" ht="15" customHeight="1">
      <c r="B16" s="39">
        <v>11</v>
      </c>
      <c r="C16" s="129" t="s">
        <v>21</v>
      </c>
      <c r="D16" s="129"/>
      <c r="E16" s="63" t="s">
        <v>1</v>
      </c>
      <c r="F16" s="51" t="s">
        <v>137</v>
      </c>
      <c r="G16" s="49" t="s">
        <v>136</v>
      </c>
      <c r="H16" s="49" t="s">
        <v>152</v>
      </c>
      <c r="I16" s="49" t="s">
        <v>152</v>
      </c>
      <c r="J16" s="49" t="s">
        <v>152</v>
      </c>
    </row>
    <row r="17" spans="1:13" ht="15" customHeight="1">
      <c r="B17" s="39">
        <v>12</v>
      </c>
      <c r="C17" s="129" t="s">
        <v>22</v>
      </c>
      <c r="D17" s="129"/>
      <c r="E17" s="64"/>
      <c r="F17" s="50"/>
      <c r="G17" s="50"/>
      <c r="H17" s="50"/>
      <c r="I17" s="50"/>
      <c r="J17" s="50"/>
    </row>
    <row r="18" spans="1:13" ht="42.75" customHeight="1">
      <c r="B18" s="65">
        <v>12.1</v>
      </c>
      <c r="C18" s="129" t="s">
        <v>23</v>
      </c>
      <c r="D18" s="129"/>
      <c r="E18" s="63" t="s">
        <v>7</v>
      </c>
      <c r="F18" s="52" t="s">
        <v>137</v>
      </c>
      <c r="G18" s="53"/>
      <c r="H18" s="53"/>
      <c r="I18" s="53"/>
      <c r="J18" s="53"/>
      <c r="K18" s="19"/>
    </row>
    <row r="19" spans="1:13" ht="42.75" customHeight="1">
      <c r="B19" s="65">
        <v>12.2</v>
      </c>
      <c r="C19" s="129" t="s">
        <v>24</v>
      </c>
      <c r="D19" s="129"/>
      <c r="E19" s="63" t="s">
        <v>7</v>
      </c>
      <c r="F19" s="52" t="s">
        <v>137</v>
      </c>
      <c r="G19" s="108" t="s">
        <v>138</v>
      </c>
      <c r="H19" s="109"/>
      <c r="I19" s="109"/>
      <c r="J19" s="110"/>
    </row>
    <row r="20" spans="1:13" ht="15" customHeight="1">
      <c r="B20" s="12"/>
      <c r="C20" s="111" t="s">
        <v>2</v>
      </c>
      <c r="D20" s="111"/>
      <c r="E20" s="4"/>
      <c r="F20" s="5"/>
      <c r="G20" s="5"/>
      <c r="H20" s="5"/>
      <c r="I20" s="5"/>
      <c r="J20" s="5"/>
    </row>
    <row r="21" spans="1:13" ht="15" customHeight="1">
      <c r="B21" s="13">
        <v>13</v>
      </c>
      <c r="C21" s="111" t="s">
        <v>3</v>
      </c>
      <c r="D21" s="111"/>
      <c r="E21" s="4"/>
      <c r="F21" s="5"/>
      <c r="G21" s="5"/>
      <c r="H21" s="5"/>
      <c r="I21" s="5"/>
      <c r="J21" s="5"/>
    </row>
    <row r="22" spans="1:13" ht="30" customHeight="1">
      <c r="B22" s="14">
        <v>13.1</v>
      </c>
      <c r="C22" s="127" t="s">
        <v>68</v>
      </c>
      <c r="D22" s="127"/>
      <c r="E22" s="8" t="s">
        <v>25</v>
      </c>
      <c r="F22" s="54" t="s">
        <v>137</v>
      </c>
      <c r="G22" s="58">
        <v>4.8099999999999996</v>
      </c>
      <c r="H22" s="58">
        <v>660.76312134999978</v>
      </c>
      <c r="I22" s="58">
        <v>643.00022999999987</v>
      </c>
      <c r="J22" s="58">
        <v>682.48810000000014</v>
      </c>
      <c r="M22" s="66"/>
    </row>
    <row r="23" spans="1:13" ht="30" customHeight="1">
      <c r="B23" s="14">
        <v>13.2</v>
      </c>
      <c r="C23" s="127" t="s">
        <v>69</v>
      </c>
      <c r="D23" s="127"/>
      <c r="E23" s="8" t="s">
        <v>25</v>
      </c>
      <c r="F23" s="54" t="s">
        <v>137</v>
      </c>
      <c r="G23" s="58">
        <v>4.78</v>
      </c>
      <c r="H23" s="58">
        <v>656.09352999999999</v>
      </c>
      <c r="I23" s="58">
        <v>640.92914680000013</v>
      </c>
      <c r="J23" s="58">
        <v>680.58488700000021</v>
      </c>
    </row>
    <row r="24" spans="1:13" ht="30" customHeight="1">
      <c r="B24" s="14">
        <v>13.3</v>
      </c>
      <c r="C24" s="127" t="s">
        <v>70</v>
      </c>
      <c r="D24" s="127"/>
      <c r="E24" s="8" t="s">
        <v>25</v>
      </c>
      <c r="F24" s="54" t="s">
        <v>137</v>
      </c>
      <c r="G24" s="61">
        <v>2.7005001000000002</v>
      </c>
      <c r="H24" s="58">
        <v>648.11369999999999</v>
      </c>
      <c r="I24" s="58">
        <v>631.54595949999998</v>
      </c>
      <c r="J24" s="58">
        <v>666.68486900000016</v>
      </c>
    </row>
    <row r="25" spans="1:13" ht="43.5" customHeight="1">
      <c r="B25" s="13">
        <v>14</v>
      </c>
      <c r="C25" s="127" t="s">
        <v>71</v>
      </c>
      <c r="D25" s="127"/>
      <c r="E25" s="8" t="s">
        <v>25</v>
      </c>
      <c r="F25" s="54" t="s">
        <v>137</v>
      </c>
      <c r="G25" s="58">
        <f>G22-G23</f>
        <v>2.9999999999999361E-2</v>
      </c>
      <c r="H25" s="58">
        <v>3.6113</v>
      </c>
      <c r="I25" s="58">
        <v>4.5748709399999754</v>
      </c>
      <c r="J25" s="58">
        <v>4.9041480000000233</v>
      </c>
    </row>
    <row r="26" spans="1:13" ht="30" customHeight="1">
      <c r="B26" s="39">
        <v>15</v>
      </c>
      <c r="C26" s="128" t="s">
        <v>77</v>
      </c>
      <c r="D26" s="128"/>
      <c r="E26" s="63" t="s">
        <v>25</v>
      </c>
      <c r="F26" s="54" t="s">
        <v>137</v>
      </c>
      <c r="G26" s="59" t="s">
        <v>139</v>
      </c>
      <c r="H26" s="59" t="s">
        <v>139</v>
      </c>
      <c r="I26" s="59" t="s">
        <v>139</v>
      </c>
      <c r="J26" s="59" t="s">
        <v>139</v>
      </c>
    </row>
    <row r="27" spans="1:13" ht="30" customHeight="1">
      <c r="B27" s="13">
        <v>16</v>
      </c>
      <c r="C27" s="127" t="s">
        <v>72</v>
      </c>
      <c r="D27" s="127"/>
      <c r="E27" s="8" t="s">
        <v>11</v>
      </c>
      <c r="F27" s="54" t="s">
        <v>137</v>
      </c>
      <c r="G27" s="60">
        <v>14.45</v>
      </c>
      <c r="H27" s="60">
        <v>180</v>
      </c>
      <c r="I27" s="60">
        <v>216.55</v>
      </c>
      <c r="J27" s="60">
        <v>274.17</v>
      </c>
    </row>
    <row r="29" spans="1:13">
      <c r="I29" s="2" t="s">
        <v>26</v>
      </c>
    </row>
    <row r="30" spans="1:13">
      <c r="B30" s="3"/>
      <c r="E30"/>
      <c r="I30" s="2" t="s">
        <v>9</v>
      </c>
    </row>
    <row r="31" spans="1:13">
      <c r="B31" s="3"/>
      <c r="E31"/>
    </row>
    <row r="32" spans="1:13" ht="20.25" customHeight="1">
      <c r="A32" s="17"/>
      <c r="B32" s="10"/>
      <c r="C32" s="131" t="s">
        <v>79</v>
      </c>
      <c r="D32" s="131"/>
      <c r="E32" s="27" t="s">
        <v>74</v>
      </c>
      <c r="F32" s="15" t="s">
        <v>75</v>
      </c>
      <c r="G32" s="15" t="s">
        <v>62</v>
      </c>
      <c r="H32" s="15" t="s">
        <v>76</v>
      </c>
      <c r="I32" s="15" t="s">
        <v>63</v>
      </c>
      <c r="J32" s="16" t="s">
        <v>64</v>
      </c>
    </row>
    <row r="33" spans="1:10" s="11" customFormat="1" ht="30" customHeight="1">
      <c r="A33" s="20"/>
      <c r="B33" s="21">
        <v>17</v>
      </c>
      <c r="C33" s="133" t="s">
        <v>27</v>
      </c>
      <c r="D33" s="133"/>
      <c r="E33" s="22"/>
      <c r="F33" s="22"/>
      <c r="G33" s="22"/>
      <c r="H33" s="22"/>
      <c r="I33" s="22"/>
      <c r="J33" s="22"/>
    </row>
    <row r="34" spans="1:10" s="11" customFormat="1" ht="30" customHeight="1">
      <c r="A34" s="23"/>
      <c r="B34" s="24">
        <v>17.100000000000001</v>
      </c>
      <c r="C34" s="133" t="s">
        <v>28</v>
      </c>
      <c r="D34" s="133"/>
      <c r="E34" s="25" t="s">
        <v>4</v>
      </c>
      <c r="F34" s="48">
        <v>0</v>
      </c>
      <c r="G34" s="48">
        <v>0</v>
      </c>
      <c r="H34" s="48">
        <v>478.05696759258791</v>
      </c>
      <c r="I34" s="48">
        <v>589.74018518516357</v>
      </c>
      <c r="J34" s="48">
        <v>418.404861111115</v>
      </c>
    </row>
    <row r="35" spans="1:10" s="11" customFormat="1" ht="30" customHeight="1">
      <c r="A35" s="23"/>
      <c r="B35" s="24">
        <v>17.2</v>
      </c>
      <c r="C35" s="133" t="s">
        <v>29</v>
      </c>
      <c r="D35" s="133"/>
      <c r="E35" s="25" t="s">
        <v>4</v>
      </c>
      <c r="F35" s="48">
        <v>0</v>
      </c>
      <c r="G35" s="48">
        <v>11.818750000005821</v>
      </c>
      <c r="H35" s="48">
        <v>256.24921296291581</v>
      </c>
      <c r="I35" s="48">
        <v>114.21736111111112</v>
      </c>
      <c r="J35" s="48">
        <v>41.243750000000006</v>
      </c>
    </row>
    <row r="36" spans="1:10" s="11" customFormat="1" ht="30" customHeight="1">
      <c r="A36" s="20"/>
      <c r="B36" s="62">
        <v>18</v>
      </c>
      <c r="C36" s="130" t="s">
        <v>5</v>
      </c>
      <c r="D36" s="130"/>
      <c r="E36" s="49" t="s">
        <v>7</v>
      </c>
      <c r="F36" s="56" t="s">
        <v>137</v>
      </c>
      <c r="G36" s="56" t="s">
        <v>137</v>
      </c>
      <c r="H36" s="55">
        <v>91.03</v>
      </c>
      <c r="I36" s="55">
        <v>200.47</v>
      </c>
      <c r="J36" s="55">
        <v>296.02999999999997</v>
      </c>
    </row>
    <row r="37" spans="1:10" s="11" customFormat="1" ht="30" customHeight="1">
      <c r="A37" s="20"/>
      <c r="B37" s="62">
        <v>19</v>
      </c>
      <c r="C37" s="130" t="s">
        <v>6</v>
      </c>
      <c r="D37" s="130"/>
      <c r="E37" s="49" t="s">
        <v>7</v>
      </c>
      <c r="F37" s="52" t="s">
        <v>137</v>
      </c>
      <c r="G37" s="52" t="s">
        <v>137</v>
      </c>
      <c r="H37" s="49">
        <v>80</v>
      </c>
      <c r="I37" s="49">
        <v>170</v>
      </c>
      <c r="J37" s="49">
        <v>225</v>
      </c>
    </row>
    <row r="39" spans="1:10" ht="15" customHeight="1">
      <c r="B39" s="134" t="s">
        <v>80</v>
      </c>
      <c r="C39" s="134"/>
      <c r="D39" s="134"/>
      <c r="E39" s="134"/>
      <c r="F39" s="134"/>
      <c r="G39" s="134"/>
      <c r="H39" s="134"/>
      <c r="I39" s="134"/>
      <c r="J39" s="134"/>
    </row>
    <row r="40" spans="1:10" ht="15" customHeight="1">
      <c r="B40" s="31"/>
      <c r="C40" s="31"/>
      <c r="D40" s="31"/>
      <c r="E40" s="31"/>
      <c r="F40" s="31"/>
      <c r="G40" s="31"/>
      <c r="H40" s="31"/>
      <c r="I40" s="31"/>
      <c r="J40" s="31"/>
    </row>
    <row r="41" spans="1:10" ht="38.25" customHeight="1">
      <c r="B41" s="131" t="s">
        <v>84</v>
      </c>
      <c r="C41" s="131"/>
      <c r="D41" s="16" t="s">
        <v>79</v>
      </c>
      <c r="E41" s="139" t="s">
        <v>65</v>
      </c>
      <c r="F41" s="140"/>
      <c r="G41" s="16" t="s">
        <v>84</v>
      </c>
      <c r="H41" s="16" t="s">
        <v>79</v>
      </c>
      <c r="I41" s="131" t="s">
        <v>65</v>
      </c>
      <c r="J41" s="131"/>
    </row>
    <row r="42" spans="1:10" ht="15" customHeight="1">
      <c r="B42" s="132" t="s">
        <v>30</v>
      </c>
      <c r="C42" s="132"/>
      <c r="D42" s="32" t="s">
        <v>31</v>
      </c>
      <c r="E42" s="135">
        <v>10.91</v>
      </c>
      <c r="F42" s="136"/>
      <c r="G42" s="6" t="s">
        <v>32</v>
      </c>
      <c r="H42" s="6" t="s">
        <v>31</v>
      </c>
      <c r="I42" s="135">
        <v>13.67</v>
      </c>
      <c r="J42" s="136"/>
    </row>
    <row r="43" spans="1:10" ht="15" customHeight="1">
      <c r="B43" s="132"/>
      <c r="C43" s="132"/>
      <c r="D43" s="32" t="s">
        <v>33</v>
      </c>
      <c r="E43" s="135">
        <v>18.510000000000002</v>
      </c>
      <c r="F43" s="136">
        <v>18.510000000000002</v>
      </c>
      <c r="G43" s="7"/>
      <c r="H43" s="6" t="s">
        <v>33</v>
      </c>
      <c r="I43" s="135">
        <v>12.07</v>
      </c>
      <c r="J43" s="136">
        <v>12.07</v>
      </c>
    </row>
    <row r="44" spans="1:10" ht="15" customHeight="1">
      <c r="B44" s="132"/>
      <c r="C44" s="132"/>
      <c r="D44" s="32" t="s">
        <v>34</v>
      </c>
      <c r="E44" s="135">
        <v>15.34</v>
      </c>
      <c r="F44" s="136">
        <v>15.34</v>
      </c>
      <c r="G44" s="7"/>
      <c r="H44" s="6" t="s">
        <v>35</v>
      </c>
      <c r="I44" s="135">
        <v>11.63</v>
      </c>
      <c r="J44" s="136">
        <v>11.63</v>
      </c>
    </row>
    <row r="45" spans="1:10" ht="15" customHeight="1">
      <c r="B45" s="132" t="s">
        <v>36</v>
      </c>
      <c r="C45" s="132"/>
      <c r="D45" s="32" t="s">
        <v>31</v>
      </c>
      <c r="E45" s="135">
        <v>16.920000000000002</v>
      </c>
      <c r="F45" s="136">
        <v>16.920000000000002</v>
      </c>
      <c r="G45" s="6" t="s">
        <v>37</v>
      </c>
      <c r="H45" s="6" t="s">
        <v>31</v>
      </c>
      <c r="I45" s="135">
        <v>9.08</v>
      </c>
      <c r="J45" s="136">
        <v>9.08</v>
      </c>
    </row>
    <row r="46" spans="1:10" ht="15" customHeight="1">
      <c r="B46" s="132"/>
      <c r="C46" s="132"/>
      <c r="D46" s="32" t="s">
        <v>33</v>
      </c>
      <c r="E46" s="135">
        <v>24.09</v>
      </c>
      <c r="F46" s="136">
        <v>24.09</v>
      </c>
      <c r="G46" s="7"/>
      <c r="H46" s="6" t="s">
        <v>33</v>
      </c>
      <c r="I46" s="135">
        <v>8.23</v>
      </c>
      <c r="J46" s="136">
        <v>8.23</v>
      </c>
    </row>
    <row r="47" spans="1:10" ht="15" customHeight="1">
      <c r="B47" s="132"/>
      <c r="C47" s="132"/>
      <c r="D47" s="32" t="s">
        <v>35</v>
      </c>
      <c r="E47" s="135">
        <v>25.48</v>
      </c>
      <c r="F47" s="136">
        <v>25.48</v>
      </c>
      <c r="G47" s="7"/>
      <c r="H47" s="6" t="s">
        <v>34</v>
      </c>
      <c r="I47" s="135">
        <v>7.6</v>
      </c>
      <c r="J47" s="136">
        <v>7.6</v>
      </c>
    </row>
    <row r="48" spans="1:10" ht="15" customHeight="1">
      <c r="B48" s="132" t="s">
        <v>38</v>
      </c>
      <c r="C48" s="132"/>
      <c r="D48" s="32" t="s">
        <v>31</v>
      </c>
      <c r="E48" s="135">
        <v>40.58</v>
      </c>
      <c r="F48" s="136">
        <v>40.58</v>
      </c>
      <c r="G48" s="6" t="s">
        <v>39</v>
      </c>
      <c r="H48" s="6" t="s">
        <v>31</v>
      </c>
      <c r="I48" s="135">
        <v>6.8</v>
      </c>
      <c r="J48" s="136">
        <v>6.8</v>
      </c>
    </row>
    <row r="49" spans="2:10" ht="15" customHeight="1">
      <c r="B49" s="132"/>
      <c r="C49" s="132"/>
      <c r="D49" s="32" t="s">
        <v>33</v>
      </c>
      <c r="E49" s="135">
        <v>36.5</v>
      </c>
      <c r="F49" s="136">
        <v>36.5</v>
      </c>
      <c r="G49" s="7"/>
      <c r="H49" s="6" t="s">
        <v>33</v>
      </c>
      <c r="I49" s="135">
        <v>6.44</v>
      </c>
      <c r="J49" s="136">
        <v>6.44</v>
      </c>
    </row>
    <row r="50" spans="2:10" ht="15" customHeight="1">
      <c r="B50" s="132"/>
      <c r="C50" s="132"/>
      <c r="D50" s="32" t="s">
        <v>34</v>
      </c>
      <c r="E50" s="135">
        <v>37.630000000000003</v>
      </c>
      <c r="F50" s="136">
        <v>37.630000000000003</v>
      </c>
      <c r="G50" s="7"/>
      <c r="H50" s="6" t="s">
        <v>35</v>
      </c>
      <c r="I50" s="135">
        <v>6.5</v>
      </c>
      <c r="J50" s="136">
        <v>6.5</v>
      </c>
    </row>
    <row r="51" spans="2:10" ht="15" customHeight="1">
      <c r="B51" s="132" t="s">
        <v>40</v>
      </c>
      <c r="C51" s="132"/>
      <c r="D51" s="32" t="s">
        <v>31</v>
      </c>
      <c r="E51" s="135">
        <v>43.47</v>
      </c>
      <c r="F51" s="136">
        <v>43.47</v>
      </c>
      <c r="G51" s="6" t="s">
        <v>41</v>
      </c>
      <c r="H51" s="6" t="s">
        <v>31</v>
      </c>
      <c r="I51" s="135">
        <v>5.73</v>
      </c>
      <c r="J51" s="136">
        <v>5.73</v>
      </c>
    </row>
    <row r="52" spans="2:10" ht="15" customHeight="1">
      <c r="B52" s="132"/>
      <c r="C52" s="132"/>
      <c r="D52" s="32" t="s">
        <v>33</v>
      </c>
      <c r="E52" s="135">
        <v>44.88</v>
      </c>
      <c r="F52" s="136">
        <v>44.88</v>
      </c>
      <c r="G52" s="7"/>
      <c r="H52" s="6" t="s">
        <v>33</v>
      </c>
      <c r="I52" s="135">
        <v>5.68</v>
      </c>
      <c r="J52" s="136">
        <v>5.68</v>
      </c>
    </row>
    <row r="53" spans="2:10" ht="15" customHeight="1">
      <c r="B53" s="132"/>
      <c r="C53" s="132"/>
      <c r="D53" s="32" t="s">
        <v>35</v>
      </c>
      <c r="E53" s="135">
        <v>58.74</v>
      </c>
      <c r="F53" s="136">
        <v>58.74</v>
      </c>
      <c r="G53" s="7"/>
      <c r="H53" s="6" t="s">
        <v>35</v>
      </c>
      <c r="I53" s="135">
        <v>5.77</v>
      </c>
      <c r="J53" s="136">
        <v>5.77</v>
      </c>
    </row>
    <row r="54" spans="2:10" ht="15" customHeight="1">
      <c r="B54" s="132" t="s">
        <v>42</v>
      </c>
      <c r="C54" s="132"/>
      <c r="D54" s="32" t="s">
        <v>31</v>
      </c>
      <c r="E54" s="135">
        <v>39.58</v>
      </c>
      <c r="F54" s="136">
        <v>39.58</v>
      </c>
      <c r="G54" s="6" t="s">
        <v>43</v>
      </c>
      <c r="H54" s="6" t="s">
        <v>31</v>
      </c>
      <c r="I54" s="135">
        <v>4.82</v>
      </c>
      <c r="J54" s="136">
        <v>4.82</v>
      </c>
    </row>
    <row r="55" spans="2:10" ht="15" customHeight="1">
      <c r="B55" s="132"/>
      <c r="C55" s="132"/>
      <c r="D55" s="32" t="s">
        <v>33</v>
      </c>
      <c r="E55" s="135">
        <v>33.979999999999997</v>
      </c>
      <c r="F55" s="136">
        <v>33.979999999999997</v>
      </c>
      <c r="G55" s="7"/>
      <c r="H55" s="6" t="s">
        <v>33</v>
      </c>
      <c r="I55" s="135">
        <v>4.38</v>
      </c>
      <c r="J55" s="136">
        <v>4.38</v>
      </c>
    </row>
    <row r="56" spans="2:10" ht="15" customHeight="1">
      <c r="B56" s="132"/>
      <c r="C56" s="132"/>
      <c r="D56" s="32" t="s">
        <v>35</v>
      </c>
      <c r="E56" s="135">
        <v>43.25</v>
      </c>
      <c r="F56" s="136">
        <v>43.25</v>
      </c>
      <c r="G56" s="7"/>
      <c r="H56" s="6" t="s">
        <v>44</v>
      </c>
      <c r="I56" s="135">
        <v>4.51</v>
      </c>
      <c r="J56" s="136">
        <v>4.51</v>
      </c>
    </row>
    <row r="57" spans="2:10" ht="15" customHeight="1">
      <c r="B57" s="132" t="s">
        <v>45</v>
      </c>
      <c r="C57" s="132"/>
      <c r="D57" s="32" t="s">
        <v>31</v>
      </c>
      <c r="E57" s="135">
        <v>31.56</v>
      </c>
      <c r="F57" s="136">
        <v>31.56</v>
      </c>
      <c r="G57" s="6" t="s">
        <v>46</v>
      </c>
      <c r="H57" s="6" t="s">
        <v>31</v>
      </c>
      <c r="I57" s="135">
        <v>5.55</v>
      </c>
      <c r="J57" s="136">
        <v>5.55</v>
      </c>
    </row>
    <row r="58" spans="2:10" ht="15" customHeight="1">
      <c r="B58" s="144"/>
      <c r="C58" s="145"/>
      <c r="D58" s="32" t="s">
        <v>33</v>
      </c>
      <c r="E58" s="135">
        <v>22.83</v>
      </c>
      <c r="F58" s="136">
        <v>22.83</v>
      </c>
      <c r="G58" s="7"/>
      <c r="H58" s="6" t="s">
        <v>33</v>
      </c>
      <c r="I58" s="135">
        <v>8.66</v>
      </c>
      <c r="J58" s="136">
        <v>8.66</v>
      </c>
    </row>
    <row r="59" spans="2:10" ht="15" customHeight="1">
      <c r="B59" s="144"/>
      <c r="C59" s="145"/>
      <c r="D59" s="32" t="s">
        <v>34</v>
      </c>
      <c r="E59" s="135">
        <v>19.78</v>
      </c>
      <c r="F59" s="136">
        <v>19.78</v>
      </c>
      <c r="G59" s="7"/>
      <c r="H59" s="6" t="s">
        <v>35</v>
      </c>
      <c r="I59" s="135">
        <v>10.25</v>
      </c>
      <c r="J59" s="136">
        <v>10.25</v>
      </c>
    </row>
    <row r="60" spans="2:10" ht="15" customHeight="1">
      <c r="B60" s="146"/>
      <c r="C60" s="146"/>
      <c r="D60" s="28"/>
      <c r="E60" s="137"/>
      <c r="F60" s="138"/>
      <c r="G60" s="9" t="s">
        <v>47</v>
      </c>
      <c r="H60" s="7"/>
      <c r="I60" s="142">
        <f>SUM(E42:E59,I42:I59)</f>
        <v>701.4</v>
      </c>
      <c r="J60" s="143"/>
    </row>
    <row r="61" spans="2:10" ht="15">
      <c r="C61" s="19"/>
      <c r="E61" s="29"/>
      <c r="F61" s="29"/>
      <c r="G61" s="30"/>
      <c r="H61" s="26"/>
      <c r="I61" s="29"/>
      <c r="J61" s="29"/>
    </row>
    <row r="62" spans="2:10" ht="52.5" customHeight="1">
      <c r="B62" s="141" t="s">
        <v>81</v>
      </c>
      <c r="C62" s="141"/>
      <c r="D62" s="141"/>
      <c r="E62" s="141"/>
      <c r="F62" s="141"/>
      <c r="G62" s="141"/>
      <c r="H62" s="141"/>
      <c r="I62" s="141"/>
      <c r="J62" s="141"/>
    </row>
    <row r="63" spans="2:10" ht="50.25" customHeight="1">
      <c r="B63" s="148" t="s">
        <v>84</v>
      </c>
      <c r="C63" s="148"/>
      <c r="D63" s="149" t="s">
        <v>82</v>
      </c>
      <c r="E63" s="150"/>
      <c r="F63" s="151"/>
      <c r="G63" s="149" t="s">
        <v>83</v>
      </c>
      <c r="H63" s="150"/>
      <c r="I63" s="150"/>
      <c r="J63" s="151"/>
    </row>
    <row r="64" spans="2:10" ht="15" customHeight="1">
      <c r="B64" s="147" t="s">
        <v>30</v>
      </c>
      <c r="C64" s="147"/>
      <c r="D64" s="155">
        <v>400.11</v>
      </c>
      <c r="E64" s="156"/>
      <c r="F64" s="157"/>
      <c r="G64" s="68"/>
      <c r="H64" s="71">
        <v>122.91458173076924</v>
      </c>
      <c r="I64" s="69"/>
      <c r="J64" s="70"/>
    </row>
    <row r="65" spans="2:10" ht="15" customHeight="1">
      <c r="B65" s="147" t="s">
        <v>36</v>
      </c>
      <c r="C65" s="147"/>
      <c r="D65" s="155">
        <v>437.19</v>
      </c>
      <c r="E65" s="156"/>
      <c r="F65" s="157"/>
      <c r="G65" s="68"/>
      <c r="H65" s="71">
        <v>131.02407413151369</v>
      </c>
      <c r="I65" s="69"/>
      <c r="J65" s="70"/>
    </row>
    <row r="66" spans="2:10" ht="15" customHeight="1">
      <c r="B66" s="147" t="s">
        <v>38</v>
      </c>
      <c r="C66" s="147"/>
      <c r="D66" s="155">
        <v>507.27</v>
      </c>
      <c r="E66" s="156"/>
      <c r="F66" s="157"/>
      <c r="G66" s="68"/>
      <c r="H66" s="71">
        <v>155.76455865384614</v>
      </c>
      <c r="I66" s="69"/>
      <c r="J66" s="70"/>
    </row>
    <row r="67" spans="2:10" ht="15" customHeight="1">
      <c r="B67" s="147" t="s">
        <v>40</v>
      </c>
      <c r="C67" s="147"/>
      <c r="D67" s="155">
        <f>520*0.988</f>
        <v>513.76</v>
      </c>
      <c r="E67" s="156"/>
      <c r="F67" s="157"/>
      <c r="G67" s="68"/>
      <c r="H67" s="71">
        <v>154.77623356079405</v>
      </c>
      <c r="I67" s="69"/>
      <c r="J67" s="70"/>
    </row>
    <row r="68" spans="2:10" ht="15" customHeight="1">
      <c r="B68" s="147" t="s">
        <v>42</v>
      </c>
      <c r="C68" s="147"/>
      <c r="D68" s="155">
        <v>504.73</v>
      </c>
      <c r="E68" s="156"/>
      <c r="F68" s="157"/>
      <c r="G68" s="68"/>
      <c r="H68" s="71">
        <v>165.48692400744414</v>
      </c>
      <c r="I68" s="69"/>
      <c r="J68" s="70"/>
    </row>
    <row r="69" spans="2:10" ht="15" customHeight="1">
      <c r="B69" s="147" t="s">
        <v>45</v>
      </c>
      <c r="C69" s="147"/>
      <c r="D69" s="155">
        <v>451.05</v>
      </c>
      <c r="E69" s="156"/>
      <c r="F69" s="157"/>
      <c r="G69" s="68"/>
      <c r="H69" s="71">
        <v>190.41460801282057</v>
      </c>
      <c r="I69" s="69"/>
      <c r="J69" s="70"/>
    </row>
    <row r="70" spans="2:10" ht="15" customHeight="1">
      <c r="B70" s="147" t="s">
        <v>32</v>
      </c>
      <c r="C70" s="147"/>
      <c r="D70" s="155">
        <v>385.12</v>
      </c>
      <c r="E70" s="156"/>
      <c r="F70" s="157"/>
      <c r="G70" s="68"/>
      <c r="H70" s="71">
        <v>133.83531451612905</v>
      </c>
      <c r="I70" s="69"/>
      <c r="J70" s="70"/>
    </row>
    <row r="71" spans="2:10" ht="15" customHeight="1">
      <c r="B71" s="147" t="s">
        <v>37</v>
      </c>
      <c r="C71" s="147"/>
      <c r="D71" s="155">
        <v>276.37</v>
      </c>
      <c r="E71" s="156"/>
      <c r="F71" s="157"/>
      <c r="G71" s="68"/>
      <c r="H71" s="71">
        <v>73.577152564102562</v>
      </c>
      <c r="I71" s="69"/>
      <c r="J71" s="70"/>
    </row>
    <row r="72" spans="2:10" ht="15" customHeight="1">
      <c r="B72" s="147" t="s">
        <v>39</v>
      </c>
      <c r="C72" s="147"/>
      <c r="D72" s="155">
        <v>212.45</v>
      </c>
      <c r="E72" s="156"/>
      <c r="F72" s="157"/>
      <c r="G72" s="68"/>
      <c r="H72" s="71">
        <v>43.754294665012424</v>
      </c>
      <c r="I72" s="69"/>
      <c r="J72" s="70"/>
    </row>
    <row r="73" spans="2:10" ht="15" customHeight="1">
      <c r="B73" s="147" t="s">
        <v>41</v>
      </c>
      <c r="C73" s="147"/>
      <c r="D73" s="155">
        <v>184.79</v>
      </c>
      <c r="E73" s="156"/>
      <c r="F73" s="157"/>
      <c r="G73" s="68"/>
      <c r="H73" s="71">
        <v>27.877845223325068</v>
      </c>
      <c r="I73" s="69"/>
      <c r="J73" s="70"/>
    </row>
    <row r="74" spans="2:10" ht="15" customHeight="1">
      <c r="B74" s="147" t="s">
        <v>43</v>
      </c>
      <c r="C74" s="147"/>
      <c r="D74" s="155">
        <v>164.62</v>
      </c>
      <c r="E74" s="156"/>
      <c r="F74" s="157"/>
      <c r="G74" s="68"/>
      <c r="H74" s="71">
        <v>38.683702917771896</v>
      </c>
      <c r="I74" s="69"/>
      <c r="J74" s="70"/>
    </row>
    <row r="75" spans="2:10" ht="15" customHeight="1">
      <c r="B75" s="147" t="s">
        <v>46</v>
      </c>
      <c r="C75" s="147"/>
      <c r="D75" s="155">
        <v>6261.04</v>
      </c>
      <c r="E75" s="156"/>
      <c r="F75" s="157"/>
      <c r="G75" s="68"/>
      <c r="H75" s="71">
        <v>69.827918114143927</v>
      </c>
      <c r="I75" s="69"/>
      <c r="J75" s="70"/>
    </row>
    <row r="78" spans="2:10" ht="15">
      <c r="I78" s="34" t="s">
        <v>88</v>
      </c>
    </row>
    <row r="79" spans="2:10" ht="15">
      <c r="I79" s="34" t="s">
        <v>89</v>
      </c>
    </row>
    <row r="80" spans="2:10" ht="15">
      <c r="I80" s="34"/>
    </row>
    <row r="81" spans="2:10" ht="30.75" customHeight="1">
      <c r="B81" s="33">
        <v>1</v>
      </c>
      <c r="C81" s="154" t="s">
        <v>87</v>
      </c>
      <c r="D81" s="154"/>
      <c r="E81" s="154"/>
      <c r="F81" s="154"/>
      <c r="G81" s="154"/>
      <c r="H81" s="154"/>
      <c r="I81" s="154"/>
      <c r="J81" s="154"/>
    </row>
    <row r="82" spans="2:10" ht="32.25" customHeight="1">
      <c r="B82" s="33">
        <v>2</v>
      </c>
      <c r="C82" s="154" t="s">
        <v>85</v>
      </c>
      <c r="D82" s="154"/>
      <c r="E82" s="154"/>
      <c r="F82" s="154"/>
      <c r="G82" s="154"/>
      <c r="H82" s="154"/>
      <c r="I82" s="154"/>
      <c r="J82" s="154"/>
    </row>
    <row r="83" spans="2:10" ht="31.5" customHeight="1">
      <c r="B83" s="33">
        <v>3</v>
      </c>
      <c r="C83" s="154" t="s">
        <v>86</v>
      </c>
      <c r="D83" s="154"/>
      <c r="E83" s="154"/>
      <c r="F83" s="154"/>
      <c r="G83" s="154"/>
      <c r="H83" s="154"/>
      <c r="I83" s="154"/>
      <c r="J83" s="154"/>
    </row>
    <row r="84" spans="2:10" ht="17.25" customHeight="1">
      <c r="B84" s="33"/>
      <c r="C84" s="67"/>
      <c r="D84" s="67"/>
      <c r="E84" s="67"/>
      <c r="F84" s="67"/>
      <c r="G84" s="67"/>
      <c r="H84" s="67"/>
      <c r="I84" s="67"/>
      <c r="J84" s="67"/>
    </row>
    <row r="85" spans="2:10" ht="15.75">
      <c r="B85" s="1"/>
      <c r="D85" s="76" t="s">
        <v>145</v>
      </c>
    </row>
    <row r="86" spans="2:10" s="73" customFormat="1" ht="129.75" customHeight="1">
      <c r="B86" s="72"/>
      <c r="C86" s="152" t="s">
        <v>149</v>
      </c>
      <c r="D86" s="152"/>
      <c r="E86" s="152"/>
      <c r="F86" s="152"/>
      <c r="G86" s="152"/>
      <c r="H86" s="152"/>
      <c r="I86" s="152"/>
      <c r="J86" s="152"/>
    </row>
    <row r="87" spans="2:10" ht="132.75" customHeight="1">
      <c r="C87" s="152" t="s">
        <v>143</v>
      </c>
      <c r="D87" s="152"/>
      <c r="E87" s="152"/>
      <c r="F87" s="152"/>
      <c r="G87" s="152"/>
      <c r="H87" s="152"/>
      <c r="I87" s="152"/>
      <c r="J87" s="152"/>
    </row>
    <row r="88" spans="2:10" ht="15.75">
      <c r="C88" s="77" t="s">
        <v>144</v>
      </c>
      <c r="D88" s="77"/>
    </row>
    <row r="89" spans="2:10" s="75" customFormat="1" ht="126.75" customHeight="1">
      <c r="B89" s="74"/>
      <c r="C89" s="152" t="s">
        <v>146</v>
      </c>
      <c r="D89" s="152"/>
      <c r="E89" s="152"/>
      <c r="F89" s="152"/>
      <c r="G89" s="152"/>
      <c r="H89" s="152"/>
      <c r="I89" s="152"/>
      <c r="J89" s="152"/>
    </row>
    <row r="90" spans="2:10" ht="15.75">
      <c r="C90" s="153" t="s">
        <v>147</v>
      </c>
      <c r="D90" s="153"/>
      <c r="E90" s="153"/>
      <c r="F90" s="153"/>
    </row>
    <row r="91" spans="2:10" ht="194.25" customHeight="1">
      <c r="C91" s="152" t="s">
        <v>148</v>
      </c>
      <c r="D91" s="152"/>
      <c r="E91" s="152"/>
      <c r="F91" s="152"/>
      <c r="G91" s="152"/>
      <c r="H91" s="152"/>
      <c r="I91" s="152"/>
      <c r="J91" s="152"/>
    </row>
  </sheetData>
  <mergeCells count="135">
    <mergeCell ref="D63:F63"/>
    <mergeCell ref="G63:J63"/>
    <mergeCell ref="C86:J86"/>
    <mergeCell ref="C87:J87"/>
    <mergeCell ref="C89:J89"/>
    <mergeCell ref="C91:J91"/>
    <mergeCell ref="C90:F90"/>
    <mergeCell ref="C81:J81"/>
    <mergeCell ref="C82:J82"/>
    <mergeCell ref="C83:J83"/>
    <mergeCell ref="D71:F71"/>
    <mergeCell ref="D72:F72"/>
    <mergeCell ref="D73:F73"/>
    <mergeCell ref="D74:F74"/>
    <mergeCell ref="D75:F75"/>
    <mergeCell ref="B75:C75"/>
    <mergeCell ref="D64:F64"/>
    <mergeCell ref="D65:F65"/>
    <mergeCell ref="D66:F66"/>
    <mergeCell ref="D67:F67"/>
    <mergeCell ref="D68:F68"/>
    <mergeCell ref="D69:F69"/>
    <mergeCell ref="D70:F70"/>
    <mergeCell ref="B69:C69"/>
    <mergeCell ref="B70:C70"/>
    <mergeCell ref="B71:C71"/>
    <mergeCell ref="B72:C72"/>
    <mergeCell ref="B73:C73"/>
    <mergeCell ref="B74:C74"/>
    <mergeCell ref="B63:C63"/>
    <mergeCell ref="B64:C64"/>
    <mergeCell ref="B65:C65"/>
    <mergeCell ref="B66:C66"/>
    <mergeCell ref="B67:C67"/>
    <mergeCell ref="B68:C68"/>
    <mergeCell ref="B62:J62"/>
    <mergeCell ref="E50:F50"/>
    <mergeCell ref="E51:F51"/>
    <mergeCell ref="E52:F52"/>
    <mergeCell ref="E53:F53"/>
    <mergeCell ref="E54:F54"/>
    <mergeCell ref="E55:F55"/>
    <mergeCell ref="I60:J60"/>
    <mergeCell ref="I54:J54"/>
    <mergeCell ref="I55:J55"/>
    <mergeCell ref="I56:J56"/>
    <mergeCell ref="I57:J57"/>
    <mergeCell ref="I58:J58"/>
    <mergeCell ref="I59:J59"/>
    <mergeCell ref="B58:C58"/>
    <mergeCell ref="B59:C59"/>
    <mergeCell ref="B60:C60"/>
    <mergeCell ref="B54:C54"/>
    <mergeCell ref="B55:C55"/>
    <mergeCell ref="B56:C56"/>
    <mergeCell ref="B57:C57"/>
    <mergeCell ref="E56:F56"/>
    <mergeCell ref="E57:F57"/>
    <mergeCell ref="E58:F58"/>
    <mergeCell ref="E59:F59"/>
    <mergeCell ref="E60:F60"/>
    <mergeCell ref="I41:J41"/>
    <mergeCell ref="I42:J42"/>
    <mergeCell ref="I43:J43"/>
    <mergeCell ref="I44:J44"/>
    <mergeCell ref="I45:J45"/>
    <mergeCell ref="I46:J46"/>
    <mergeCell ref="I47:J47"/>
    <mergeCell ref="E41:F41"/>
    <mergeCell ref="E42:F42"/>
    <mergeCell ref="E43:F43"/>
    <mergeCell ref="E44:F44"/>
    <mergeCell ref="E45:F45"/>
    <mergeCell ref="E46:F46"/>
    <mergeCell ref="E47:F47"/>
    <mergeCell ref="E48:F48"/>
    <mergeCell ref="E49:F49"/>
    <mergeCell ref="B52:C52"/>
    <mergeCell ref="B53:C53"/>
    <mergeCell ref="B46:C46"/>
    <mergeCell ref="B47:C47"/>
    <mergeCell ref="B48:C48"/>
    <mergeCell ref="B49:C49"/>
    <mergeCell ref="B50:C50"/>
    <mergeCell ref="B51:C51"/>
    <mergeCell ref="I48:J48"/>
    <mergeCell ref="I49:J49"/>
    <mergeCell ref="I50:J50"/>
    <mergeCell ref="I51:J51"/>
    <mergeCell ref="I52:J52"/>
    <mergeCell ref="I53:J53"/>
    <mergeCell ref="C37:D37"/>
    <mergeCell ref="B41:C41"/>
    <mergeCell ref="B42:C42"/>
    <mergeCell ref="B43:C43"/>
    <mergeCell ref="B44:C44"/>
    <mergeCell ref="B45:C45"/>
    <mergeCell ref="C27:D27"/>
    <mergeCell ref="C32:D32"/>
    <mergeCell ref="C33:D33"/>
    <mergeCell ref="C34:D34"/>
    <mergeCell ref="C35:D35"/>
    <mergeCell ref="C36:D36"/>
    <mergeCell ref="B39:J39"/>
    <mergeCell ref="C21:D21"/>
    <mergeCell ref="C22:D22"/>
    <mergeCell ref="C23:D23"/>
    <mergeCell ref="C24:D24"/>
    <mergeCell ref="C25:D25"/>
    <mergeCell ref="C26:D26"/>
    <mergeCell ref="C15:D15"/>
    <mergeCell ref="C16:D16"/>
    <mergeCell ref="C17:D17"/>
    <mergeCell ref="C18:D18"/>
    <mergeCell ref="C19:D19"/>
    <mergeCell ref="C20:D20"/>
    <mergeCell ref="G19:J19"/>
    <mergeCell ref="C9:D9"/>
    <mergeCell ref="C10:D10"/>
    <mergeCell ref="C11:D11"/>
    <mergeCell ref="C12:D12"/>
    <mergeCell ref="C13:D13"/>
    <mergeCell ref="C14:D14"/>
    <mergeCell ref="B3:J3"/>
    <mergeCell ref="B4:J4"/>
    <mergeCell ref="C5:D5"/>
    <mergeCell ref="C6:D6"/>
    <mergeCell ref="C7:D7"/>
    <mergeCell ref="C8:D8"/>
    <mergeCell ref="F6:J6"/>
    <mergeCell ref="F7:J7"/>
    <mergeCell ref="F8:J8"/>
    <mergeCell ref="F9:J9"/>
    <mergeCell ref="F10:J10"/>
    <mergeCell ref="F11:J11"/>
  </mergeCells>
  <pageMargins left="0.38" right="0.17" top="0.53" bottom="0.55000000000000004" header="0.3" footer="0.3"/>
  <pageSetup paperSize="9" scale="86" orientation="portrait" r:id="rId1"/>
  <rowBreaks count="2" manualBreakCount="2">
    <brk id="28" max="16383" man="1"/>
    <brk id="76"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2:I40"/>
  <sheetViews>
    <sheetView view="pageBreakPreview" zoomScale="85" zoomScaleNormal="100" zoomScaleSheetLayoutView="85" workbookViewId="0">
      <selection activeCell="N27" sqref="N27"/>
    </sheetView>
  </sheetViews>
  <sheetFormatPr defaultRowHeight="12.75"/>
  <cols>
    <col min="1" max="1" width="16.83203125" customWidth="1"/>
    <col min="2" max="6" width="12.83203125" style="3" customWidth="1"/>
    <col min="7" max="7" width="26.6640625" customWidth="1"/>
  </cols>
  <sheetData>
    <row r="2" spans="1:9" ht="15.75">
      <c r="G2" s="3" t="s">
        <v>48</v>
      </c>
    </row>
    <row r="3" spans="1:9" ht="92.25" customHeight="1">
      <c r="A3" s="167" t="s">
        <v>128</v>
      </c>
      <c r="B3" s="168"/>
      <c r="C3" s="168"/>
      <c r="D3" s="168"/>
      <c r="E3" s="168"/>
      <c r="F3" s="168"/>
      <c r="G3" s="169"/>
    </row>
    <row r="4" spans="1:9" ht="23.25" customHeight="1">
      <c r="A4" s="170" t="s">
        <v>90</v>
      </c>
      <c r="B4" s="170"/>
      <c r="C4" s="170"/>
      <c r="D4" s="170"/>
      <c r="E4" s="170"/>
      <c r="F4" s="170"/>
      <c r="G4" s="170"/>
    </row>
    <row r="5" spans="1:9" ht="60">
      <c r="A5" s="105" t="s">
        <v>84</v>
      </c>
      <c r="B5" s="106" t="s">
        <v>75</v>
      </c>
      <c r="C5" s="106" t="s">
        <v>62</v>
      </c>
      <c r="D5" s="106" t="s">
        <v>76</v>
      </c>
      <c r="E5" s="106" t="s">
        <v>63</v>
      </c>
      <c r="F5" s="106" t="s">
        <v>64</v>
      </c>
      <c r="G5" s="105" t="s">
        <v>91</v>
      </c>
    </row>
    <row r="6" spans="1:9" ht="18" customHeight="1">
      <c r="A6" s="100" t="s">
        <v>190</v>
      </c>
      <c r="B6" s="35"/>
      <c r="C6" s="35"/>
      <c r="D6" s="43">
        <v>54.625592581058136</v>
      </c>
      <c r="E6" s="42">
        <v>55.980224229212098</v>
      </c>
      <c r="F6" s="43">
        <v>51.731872210111078</v>
      </c>
      <c r="G6" s="174" t="s">
        <v>156</v>
      </c>
      <c r="I6">
        <f>AVERAGE(E6:F6)*231*0.988/100</f>
        <v>122.91458173076924</v>
      </c>
    </row>
    <row r="7" spans="1:9" ht="18" customHeight="1">
      <c r="A7" s="100" t="s">
        <v>191</v>
      </c>
      <c r="B7" s="35"/>
      <c r="C7" s="35"/>
      <c r="D7" s="43">
        <v>66.705511631722914</v>
      </c>
      <c r="E7" s="42">
        <v>62.306737927085329</v>
      </c>
      <c r="F7" s="43">
        <v>52.511841854110386</v>
      </c>
      <c r="G7" s="174"/>
      <c r="I7">
        <f t="shared" ref="I7:I8" si="0">AVERAGE(E7:F7)*231*0.988/100</f>
        <v>131.02407413151369</v>
      </c>
    </row>
    <row r="8" spans="1:9" ht="18" customHeight="1">
      <c r="A8" s="100" t="s">
        <v>192</v>
      </c>
      <c r="B8" s="35"/>
      <c r="C8" s="35"/>
      <c r="D8" s="43">
        <v>52.683574126981988</v>
      </c>
      <c r="E8" s="42">
        <v>70.709605003633342</v>
      </c>
      <c r="F8" s="43">
        <v>65.789473684210506</v>
      </c>
      <c r="G8" s="174"/>
      <c r="I8">
        <f t="shared" si="0"/>
        <v>155.76455865384614</v>
      </c>
    </row>
    <row r="9" spans="1:9" ht="18" customHeight="1">
      <c r="A9" s="100" t="s">
        <v>193</v>
      </c>
      <c r="B9" s="35"/>
      <c r="C9" s="35"/>
      <c r="D9" s="43">
        <v>50.456595774605425</v>
      </c>
      <c r="E9" s="42">
        <v>58.837752785284444</v>
      </c>
      <c r="F9" s="43">
        <v>76.795240152299058</v>
      </c>
      <c r="G9" s="174"/>
      <c r="I9">
        <f>AVERAGE(E9:F9)*231*0.988/100</f>
        <v>154.77623356079405</v>
      </c>
    </row>
    <row r="10" spans="1:9" ht="18" customHeight="1">
      <c r="A10" s="100" t="s">
        <v>194</v>
      </c>
      <c r="B10" s="35"/>
      <c r="C10" s="35"/>
      <c r="D10" s="43">
        <v>43.87978320491051</v>
      </c>
      <c r="E10" s="42">
        <v>57.817444570578957</v>
      </c>
      <c r="F10" s="43">
        <v>87.201504907525518</v>
      </c>
      <c r="G10" s="174"/>
      <c r="I10">
        <f t="shared" ref="I10:I17" si="1">AVERAGE(E10:F10)*231*0.988/100</f>
        <v>165.48692400744414</v>
      </c>
    </row>
    <row r="11" spans="1:9" ht="18" customHeight="1">
      <c r="A11" s="100" t="s">
        <v>195</v>
      </c>
      <c r="B11" s="35"/>
      <c r="C11" s="35"/>
      <c r="D11" s="43">
        <v>23.669482508045274</v>
      </c>
      <c r="E11" s="42">
        <v>72.045118343195256</v>
      </c>
      <c r="F11" s="43">
        <v>94.818376068376111</v>
      </c>
      <c r="G11" s="174"/>
      <c r="I11">
        <f t="shared" si="1"/>
        <v>190.41460801282057</v>
      </c>
    </row>
    <row r="12" spans="1:9" ht="18" customHeight="1">
      <c r="A12" s="100" t="s">
        <v>196</v>
      </c>
      <c r="B12" s="35"/>
      <c r="C12" s="35"/>
      <c r="D12" s="43">
        <v>42.529899739805721</v>
      </c>
      <c r="E12" s="42">
        <v>51.572216473613899</v>
      </c>
      <c r="F12" s="43">
        <v>65.70990010816314</v>
      </c>
      <c r="G12" s="174"/>
      <c r="I12">
        <f t="shared" si="1"/>
        <v>133.83531451612905</v>
      </c>
    </row>
    <row r="13" spans="1:9" ht="18" customHeight="1">
      <c r="A13" s="100" t="s">
        <v>197</v>
      </c>
      <c r="B13" s="35"/>
      <c r="C13" s="35"/>
      <c r="D13" s="43">
        <v>23.010614554136815</v>
      </c>
      <c r="E13" s="42">
        <v>25.656207827260467</v>
      </c>
      <c r="F13" s="43">
        <v>38.820677186061793</v>
      </c>
      <c r="G13" s="174"/>
      <c r="I13">
        <f t="shared" si="1"/>
        <v>73.577152564102562</v>
      </c>
    </row>
    <row r="14" spans="1:9" ht="18" customHeight="1">
      <c r="A14" s="100" t="s">
        <v>198</v>
      </c>
      <c r="B14" s="35"/>
      <c r="C14" s="35"/>
      <c r="D14" s="43">
        <v>0</v>
      </c>
      <c r="E14" s="42">
        <v>11.275692930551235</v>
      </c>
      <c r="F14" s="43">
        <v>27.06692468430095</v>
      </c>
      <c r="G14" s="174"/>
      <c r="I14">
        <f t="shared" si="1"/>
        <v>43.754294665012424</v>
      </c>
    </row>
    <row r="15" spans="1:9" ht="18" customHeight="1">
      <c r="A15" s="100" t="s">
        <v>199</v>
      </c>
      <c r="B15" s="35"/>
      <c r="C15" s="35"/>
      <c r="D15" s="43">
        <v>0</v>
      </c>
      <c r="E15" s="42">
        <v>0</v>
      </c>
      <c r="F15" s="43">
        <v>24.429820375523658</v>
      </c>
      <c r="G15" s="174"/>
      <c r="I15">
        <f t="shared" si="1"/>
        <v>27.877845223325068</v>
      </c>
    </row>
    <row r="16" spans="1:9" ht="18" customHeight="1">
      <c r="A16" s="100" t="s">
        <v>200</v>
      </c>
      <c r="B16" s="35"/>
      <c r="C16" s="35"/>
      <c r="D16" s="43">
        <v>24.310684255016245</v>
      </c>
      <c r="E16" s="42">
        <v>8.143679055831786</v>
      </c>
      <c r="F16" s="43">
        <v>25.755494505494514</v>
      </c>
      <c r="G16" s="174"/>
      <c r="I16">
        <f t="shared" si="1"/>
        <v>38.683702917771896</v>
      </c>
    </row>
    <row r="17" spans="1:9" ht="18" customHeight="1">
      <c r="A17" s="100" t="s">
        <v>201</v>
      </c>
      <c r="B17" s="101"/>
      <c r="C17" s="101">
        <v>44.465206408526242</v>
      </c>
      <c r="D17" s="43">
        <v>38.363337720135412</v>
      </c>
      <c r="E17" s="42">
        <v>31.466305341517565</v>
      </c>
      <c r="F17" s="43">
        <v>29.725063039350626</v>
      </c>
      <c r="G17" s="174"/>
      <c r="I17">
        <f t="shared" si="1"/>
        <v>69.827918114143927</v>
      </c>
    </row>
    <row r="18" spans="1:9" ht="18" customHeight="1">
      <c r="A18" s="100" t="s">
        <v>202</v>
      </c>
      <c r="B18" s="102">
        <f>(B17*260*6+B17*390*2)/(260*6+390*2)</f>
        <v>0</v>
      </c>
      <c r="C18" s="102">
        <f>(C17*260*6+C17*390*2)/(260*6+390*2)</f>
        <v>44.465206408526242</v>
      </c>
      <c r="D18" s="103">
        <f>(D6*30*390+D7*31*390+D8*5*390+D8*25*520+D9*31*520+D10*31*520+D11*520*30+D12*31*520+D13*30*520+D14*31*520+D15*31*520+D16*28*520+31*520*D17)/(30*390+31*390+390*5+520*25+520*31+520*31+520*30+520*31+520*30+520*31+520*31+520*28+520*31)</f>
        <v>33.88192802092162</v>
      </c>
      <c r="E18" s="104">
        <f t="shared" ref="E18" si="2">(E6*30+E7*31+E8*30+E9*31+E10*31+E11*30+E12*31+E13*30+E14*31+E15*31+E16*29+E17*31)/(30+31+30+31+31+30+31+30+31+31+29+31)</f>
        <v>42.184322419687788</v>
      </c>
      <c r="F18" s="104">
        <f>(F6*30+F7*31+F8*30+F9*31+F10*31+F11*30+F12*31+F13*30+F14*31+F15*31+F16*28+F17*31)/(30+31+30+31+31+30+31+30+31+31+28+31)</f>
        <v>53.486616354455101</v>
      </c>
      <c r="G18" s="107"/>
    </row>
    <row r="19" spans="1:9" ht="31.5" customHeight="1">
      <c r="A19" s="180" t="s">
        <v>157</v>
      </c>
      <c r="B19" s="180"/>
      <c r="C19" s="180"/>
      <c r="D19" s="180"/>
      <c r="E19" s="180"/>
      <c r="F19" s="180"/>
      <c r="G19" s="180"/>
    </row>
    <row r="20" spans="1:9" ht="144.75" customHeight="1">
      <c r="A20" s="177" t="s">
        <v>153</v>
      </c>
      <c r="B20" s="178"/>
      <c r="C20" s="178"/>
      <c r="D20" s="178"/>
      <c r="E20" s="178"/>
      <c r="F20" s="178"/>
      <c r="G20" s="179"/>
    </row>
    <row r="21" spans="1:9" ht="210.75" customHeight="1">
      <c r="A21" s="175" t="s">
        <v>154</v>
      </c>
      <c r="B21" s="175"/>
      <c r="C21" s="175"/>
      <c r="D21" s="175"/>
      <c r="E21" s="175"/>
      <c r="F21" s="175"/>
      <c r="G21" s="175"/>
    </row>
    <row r="22" spans="1:9" ht="128.25" customHeight="1">
      <c r="A22" s="176" t="s">
        <v>155</v>
      </c>
      <c r="B22" s="176"/>
      <c r="C22" s="176"/>
      <c r="D22" s="176"/>
      <c r="E22" s="176"/>
      <c r="F22" s="176"/>
      <c r="G22" s="176"/>
    </row>
    <row r="23" spans="1:9" ht="15">
      <c r="A23" s="57"/>
      <c r="B23" s="41"/>
      <c r="C23" s="41"/>
      <c r="D23" s="41"/>
      <c r="E23" s="41"/>
      <c r="F23" s="41"/>
    </row>
    <row r="24" spans="1:9" ht="15">
      <c r="A24" s="57"/>
      <c r="B24" s="41"/>
      <c r="C24" s="41"/>
      <c r="D24" s="41"/>
      <c r="E24" s="41"/>
      <c r="F24" s="41"/>
    </row>
    <row r="25" spans="1:9" ht="24" customHeight="1">
      <c r="A25" s="171" t="s">
        <v>92</v>
      </c>
      <c r="B25" s="172"/>
      <c r="C25" s="172"/>
      <c r="D25" s="172"/>
      <c r="E25" s="172"/>
      <c r="F25" s="172"/>
      <c r="G25" s="173"/>
    </row>
    <row r="26" spans="1:9" ht="63" customHeight="1">
      <c r="A26" s="37" t="s">
        <v>84</v>
      </c>
      <c r="B26" s="37" t="s">
        <v>75</v>
      </c>
      <c r="C26" s="37" t="s">
        <v>62</v>
      </c>
      <c r="D26" s="37" t="s">
        <v>76</v>
      </c>
      <c r="E26" s="37" t="s">
        <v>63</v>
      </c>
      <c r="F26" s="37" t="s">
        <v>64</v>
      </c>
      <c r="G26" s="38" t="s">
        <v>93</v>
      </c>
    </row>
    <row r="27" spans="1:9" ht="18" customHeight="1">
      <c r="A27" s="36" t="s">
        <v>49</v>
      </c>
      <c r="B27" s="35"/>
      <c r="C27" s="35"/>
      <c r="D27" s="35"/>
      <c r="E27" s="35"/>
      <c r="F27" s="35"/>
      <c r="G27" s="28"/>
    </row>
    <row r="28" spans="1:9" ht="18" customHeight="1">
      <c r="A28" s="36" t="s">
        <v>50</v>
      </c>
      <c r="B28" s="35"/>
      <c r="C28" s="35"/>
      <c r="D28" s="35"/>
      <c r="E28" s="35"/>
      <c r="F28" s="35"/>
      <c r="G28" s="28"/>
    </row>
    <row r="29" spans="1:9" ht="18" customHeight="1">
      <c r="A29" s="36" t="s">
        <v>51</v>
      </c>
      <c r="B29" s="35"/>
      <c r="C29" s="35"/>
      <c r="D29" s="35"/>
      <c r="E29" s="35"/>
      <c r="F29" s="35"/>
      <c r="G29" s="28"/>
    </row>
    <row r="30" spans="1:9" ht="18" customHeight="1">
      <c r="A30" s="36" t="s">
        <v>52</v>
      </c>
      <c r="B30" s="158" t="s">
        <v>186</v>
      </c>
      <c r="C30" s="159"/>
      <c r="D30" s="159"/>
      <c r="E30" s="159"/>
      <c r="F30" s="159"/>
      <c r="G30" s="160"/>
    </row>
    <row r="31" spans="1:9" ht="18" customHeight="1">
      <c r="A31" s="36" t="s">
        <v>53</v>
      </c>
      <c r="B31" s="161"/>
      <c r="C31" s="162"/>
      <c r="D31" s="162"/>
      <c r="E31" s="162"/>
      <c r="F31" s="162"/>
      <c r="G31" s="163"/>
    </row>
    <row r="32" spans="1:9" ht="18" customHeight="1">
      <c r="A32" s="36" t="s">
        <v>54</v>
      </c>
      <c r="B32" s="161"/>
      <c r="C32" s="162"/>
      <c r="D32" s="162"/>
      <c r="E32" s="162"/>
      <c r="F32" s="162"/>
      <c r="G32" s="163"/>
    </row>
    <row r="33" spans="1:7" ht="18" customHeight="1">
      <c r="A33" s="36" t="s">
        <v>55</v>
      </c>
      <c r="B33" s="161"/>
      <c r="C33" s="162"/>
      <c r="D33" s="162"/>
      <c r="E33" s="162"/>
      <c r="F33" s="162"/>
      <c r="G33" s="163"/>
    </row>
    <row r="34" spans="1:7" ht="18" customHeight="1">
      <c r="A34" s="36" t="s">
        <v>56</v>
      </c>
      <c r="B34" s="161"/>
      <c r="C34" s="162"/>
      <c r="D34" s="162"/>
      <c r="E34" s="162"/>
      <c r="F34" s="162"/>
      <c r="G34" s="163"/>
    </row>
    <row r="35" spans="1:7" ht="18" customHeight="1">
      <c r="A35" s="36" t="s">
        <v>57</v>
      </c>
      <c r="B35" s="164"/>
      <c r="C35" s="165"/>
      <c r="D35" s="165"/>
      <c r="E35" s="165"/>
      <c r="F35" s="165"/>
      <c r="G35" s="166"/>
    </row>
    <row r="36" spans="1:7" ht="18" customHeight="1">
      <c r="A36" s="36" t="s">
        <v>58</v>
      </c>
      <c r="B36" s="35"/>
      <c r="C36" s="35"/>
      <c r="D36" s="35"/>
      <c r="E36" s="35"/>
      <c r="F36" s="35"/>
      <c r="G36" s="28"/>
    </row>
    <row r="37" spans="1:7" ht="18" customHeight="1">
      <c r="A37" s="36" t="s">
        <v>59</v>
      </c>
      <c r="B37" s="35"/>
      <c r="C37" s="35"/>
      <c r="D37" s="35"/>
      <c r="E37" s="35"/>
      <c r="F37" s="35"/>
      <c r="G37" s="28"/>
    </row>
    <row r="38" spans="1:7" ht="18" customHeight="1">
      <c r="A38" s="36" t="s">
        <v>60</v>
      </c>
      <c r="B38" s="35"/>
      <c r="C38" s="35"/>
      <c r="D38" s="35"/>
      <c r="E38" s="35"/>
      <c r="F38" s="35"/>
      <c r="G38" s="28"/>
    </row>
    <row r="39" spans="1:7" ht="18" customHeight="1">
      <c r="A39" s="36" t="s">
        <v>61</v>
      </c>
      <c r="B39" s="35"/>
      <c r="C39" s="35"/>
      <c r="D39" s="35"/>
      <c r="E39" s="35"/>
      <c r="F39" s="35"/>
      <c r="G39" s="28"/>
    </row>
    <row r="40" spans="1:7">
      <c r="A40" s="3"/>
    </row>
  </sheetData>
  <mergeCells count="9">
    <mergeCell ref="B30:G35"/>
    <mergeCell ref="A3:G3"/>
    <mergeCell ref="A4:G4"/>
    <mergeCell ref="A25:G25"/>
    <mergeCell ref="G6:G17"/>
    <mergeCell ref="A21:G21"/>
    <mergeCell ref="A22:G22"/>
    <mergeCell ref="A20:G20"/>
    <mergeCell ref="A19:G19"/>
  </mergeCells>
  <pageMargins left="0.55118110236220474" right="0.31496062992125984" top="0.43307086614173229" bottom="0.39370078740157483" header="0.31496062992125984" footer="0.31496062992125984"/>
  <pageSetup paperSize="9" scale="98" fitToHeight="2" orientation="portrait" r:id="rId1"/>
  <rowBreaks count="2" manualBreakCount="2">
    <brk id="21" max="6" man="1"/>
    <brk id="22" max="6" man="1"/>
  </rowBreaks>
</worksheet>
</file>

<file path=xl/worksheets/sheet3.xml><?xml version="1.0" encoding="utf-8"?>
<worksheet xmlns="http://schemas.openxmlformats.org/spreadsheetml/2006/main" xmlns:r="http://schemas.openxmlformats.org/officeDocument/2006/relationships">
  <sheetPr>
    <pageSetUpPr fitToPage="1"/>
  </sheetPr>
  <dimension ref="A1:O68"/>
  <sheetViews>
    <sheetView view="pageBreakPreview" zoomScaleNormal="100" zoomScaleSheetLayoutView="100" workbookViewId="0">
      <selection activeCell="P62" sqref="P62"/>
    </sheetView>
  </sheetViews>
  <sheetFormatPr defaultRowHeight="12.75"/>
  <cols>
    <col min="1" max="1" width="5.83203125" style="45" customWidth="1"/>
    <col min="2" max="2" width="37.83203125" style="44" customWidth="1"/>
    <col min="3" max="15" width="11.83203125" style="44" customWidth="1"/>
    <col min="16" max="16384" width="9.33203125" style="44"/>
  </cols>
  <sheetData>
    <row r="1" spans="1:15" ht="15.75">
      <c r="A1" s="78"/>
      <c r="B1" s="79"/>
      <c r="C1" s="79"/>
      <c r="D1" s="79"/>
      <c r="E1" s="79"/>
      <c r="F1" s="79"/>
      <c r="G1" s="79"/>
      <c r="H1" s="79"/>
      <c r="I1" s="79"/>
      <c r="J1" s="79"/>
      <c r="K1" s="79"/>
      <c r="L1" s="79"/>
      <c r="M1" s="79"/>
      <c r="N1" s="47" t="s">
        <v>127</v>
      </c>
      <c r="O1" s="79"/>
    </row>
    <row r="2" spans="1:15" ht="15.75">
      <c r="A2" s="78"/>
      <c r="B2" s="79"/>
      <c r="C2" s="79"/>
      <c r="D2" s="79"/>
      <c r="E2" s="79"/>
      <c r="F2" s="79"/>
      <c r="G2" s="79"/>
      <c r="H2" s="79"/>
      <c r="I2" s="79"/>
      <c r="J2" s="79"/>
      <c r="K2" s="79"/>
      <c r="L2" s="79"/>
      <c r="M2" s="79"/>
      <c r="N2" s="47"/>
      <c r="O2" s="79"/>
    </row>
    <row r="3" spans="1:15" ht="20.100000000000001" customHeight="1">
      <c r="A3" s="183" t="s">
        <v>103</v>
      </c>
      <c r="B3" s="183"/>
      <c r="C3" s="184" t="s">
        <v>134</v>
      </c>
      <c r="D3" s="185"/>
      <c r="E3" s="185"/>
      <c r="F3" s="185"/>
      <c r="G3" s="185"/>
      <c r="H3" s="185"/>
      <c r="I3" s="185"/>
      <c r="J3" s="185"/>
      <c r="K3" s="185"/>
      <c r="L3" s="185"/>
      <c r="M3" s="185"/>
      <c r="N3" s="185"/>
      <c r="O3" s="186"/>
    </row>
    <row r="4" spans="1:15" ht="20.100000000000001" customHeight="1">
      <c r="A4" s="183" t="s">
        <v>104</v>
      </c>
      <c r="B4" s="183"/>
      <c r="C4" s="184" t="s">
        <v>135</v>
      </c>
      <c r="D4" s="185"/>
      <c r="E4" s="185"/>
      <c r="F4" s="185"/>
      <c r="G4" s="185"/>
      <c r="H4" s="185"/>
      <c r="I4" s="185"/>
      <c r="J4" s="185"/>
      <c r="K4" s="185"/>
      <c r="L4" s="185"/>
      <c r="M4" s="185"/>
      <c r="N4" s="185"/>
      <c r="O4" s="186"/>
    </row>
    <row r="5" spans="1:15" ht="20.100000000000001" customHeight="1">
      <c r="A5" s="183" t="s">
        <v>105</v>
      </c>
      <c r="B5" s="183"/>
      <c r="C5" s="184" t="s">
        <v>140</v>
      </c>
      <c r="D5" s="185"/>
      <c r="E5" s="185"/>
      <c r="F5" s="185"/>
      <c r="G5" s="185"/>
      <c r="H5" s="185"/>
      <c r="I5" s="185"/>
      <c r="J5" s="185"/>
      <c r="K5" s="185"/>
      <c r="L5" s="185"/>
      <c r="M5" s="185"/>
      <c r="N5" s="185"/>
      <c r="O5" s="186"/>
    </row>
    <row r="6" spans="1:15" ht="20.100000000000001" customHeight="1">
      <c r="A6" s="181" t="s">
        <v>106</v>
      </c>
      <c r="B6" s="182"/>
      <c r="C6" s="182"/>
      <c r="D6" s="182"/>
      <c r="E6" s="182"/>
      <c r="F6" s="80"/>
      <c r="G6" s="80"/>
      <c r="H6" s="80"/>
      <c r="I6" s="80" t="s">
        <v>141</v>
      </c>
      <c r="J6" s="80"/>
      <c r="K6" s="80"/>
      <c r="L6" s="80"/>
      <c r="M6" s="80"/>
      <c r="N6" s="80"/>
      <c r="O6" s="81"/>
    </row>
    <row r="7" spans="1:15" ht="20.100000000000001" customHeight="1">
      <c r="A7" s="183" t="s">
        <v>107</v>
      </c>
      <c r="B7" s="183"/>
      <c r="C7" s="184" t="s">
        <v>133</v>
      </c>
      <c r="D7" s="185"/>
      <c r="E7" s="185"/>
      <c r="F7" s="185"/>
      <c r="G7" s="185"/>
      <c r="H7" s="185"/>
      <c r="I7" s="185"/>
      <c r="J7" s="185"/>
      <c r="K7" s="185"/>
      <c r="L7" s="185"/>
      <c r="M7" s="185"/>
      <c r="N7" s="185"/>
      <c r="O7" s="186"/>
    </row>
    <row r="8" spans="1:15" ht="20.100000000000001" customHeight="1">
      <c r="A8" s="183" t="s">
        <v>108</v>
      </c>
      <c r="B8" s="183"/>
      <c r="C8" s="188">
        <v>41796</v>
      </c>
      <c r="D8" s="189"/>
      <c r="E8" s="189"/>
      <c r="F8" s="189"/>
      <c r="G8" s="189"/>
      <c r="H8" s="189"/>
      <c r="I8" s="189"/>
      <c r="J8" s="189"/>
      <c r="K8" s="189"/>
      <c r="L8" s="189"/>
      <c r="M8" s="189"/>
      <c r="N8" s="189"/>
      <c r="O8" s="190"/>
    </row>
    <row r="9" spans="1:15" ht="15.75">
      <c r="A9" s="82"/>
      <c r="B9" s="83"/>
      <c r="C9" s="84" t="s">
        <v>94</v>
      </c>
      <c r="D9" s="84" t="s">
        <v>95</v>
      </c>
      <c r="E9" s="84" t="s">
        <v>96</v>
      </c>
      <c r="F9" s="84" t="s">
        <v>97</v>
      </c>
      <c r="G9" s="84" t="s">
        <v>98</v>
      </c>
      <c r="H9" s="84" t="s">
        <v>99</v>
      </c>
      <c r="I9" s="84" t="s">
        <v>100</v>
      </c>
      <c r="J9" s="84" t="s">
        <v>101</v>
      </c>
      <c r="K9" s="84" t="s">
        <v>75</v>
      </c>
      <c r="L9" s="84" t="s">
        <v>62</v>
      </c>
      <c r="M9" s="84" t="s">
        <v>76</v>
      </c>
      <c r="N9" s="84" t="s">
        <v>63</v>
      </c>
      <c r="O9" s="84" t="s">
        <v>64</v>
      </c>
    </row>
    <row r="10" spans="1:15" ht="20.100000000000001" customHeight="1">
      <c r="A10" s="85">
        <v>1</v>
      </c>
      <c r="B10" s="86" t="s">
        <v>161</v>
      </c>
      <c r="C10" s="191" t="s">
        <v>142</v>
      </c>
      <c r="D10" s="192"/>
      <c r="E10" s="192"/>
      <c r="F10" s="192"/>
      <c r="G10" s="192"/>
      <c r="H10" s="192"/>
      <c r="I10" s="192"/>
      <c r="J10" s="192"/>
      <c r="K10" s="193"/>
      <c r="L10" s="87">
        <v>44.465206408526242</v>
      </c>
      <c r="M10" s="87">
        <v>33.88192802092162</v>
      </c>
      <c r="N10" s="87">
        <v>42.184322419687788</v>
      </c>
      <c r="O10" s="87">
        <v>53.486616354455101</v>
      </c>
    </row>
    <row r="11" spans="1:15" ht="20.100000000000001" customHeight="1">
      <c r="A11" s="85">
        <v>2</v>
      </c>
      <c r="B11" s="88" t="s">
        <v>109</v>
      </c>
      <c r="C11" s="89"/>
      <c r="D11" s="89"/>
      <c r="E11" s="89"/>
      <c r="F11" s="89"/>
      <c r="G11" s="89"/>
      <c r="H11" s="89"/>
      <c r="I11" s="89"/>
      <c r="J11" s="89"/>
      <c r="K11" s="89"/>
      <c r="L11" s="89"/>
      <c r="M11" s="89"/>
      <c r="N11" s="89"/>
      <c r="O11" s="89"/>
    </row>
    <row r="12" spans="1:15" ht="20.100000000000001" customHeight="1">
      <c r="A12" s="85">
        <v>3</v>
      </c>
      <c r="B12" s="88" t="s">
        <v>110</v>
      </c>
      <c r="C12" s="191" t="s">
        <v>142</v>
      </c>
      <c r="D12" s="192"/>
      <c r="E12" s="192"/>
      <c r="F12" s="192"/>
      <c r="G12" s="192"/>
      <c r="H12" s="192"/>
      <c r="I12" s="192"/>
      <c r="J12" s="192"/>
      <c r="K12" s="193"/>
      <c r="L12" s="87">
        <v>2.7005001000000002</v>
      </c>
      <c r="M12" s="87">
        <v>648.11385999999959</v>
      </c>
      <c r="N12" s="87">
        <v>631.10274999999967</v>
      </c>
      <c r="O12" s="87">
        <v>666.68492999999864</v>
      </c>
    </row>
    <row r="13" spans="1:15" ht="20.100000000000001" customHeight="1">
      <c r="A13" s="85">
        <v>4</v>
      </c>
      <c r="B13" s="88" t="s">
        <v>111</v>
      </c>
      <c r="C13" s="89"/>
      <c r="D13" s="89"/>
      <c r="E13" s="89"/>
      <c r="F13" s="89"/>
      <c r="G13" s="89"/>
      <c r="H13" s="89"/>
      <c r="I13" s="89"/>
      <c r="J13" s="89"/>
      <c r="K13" s="89"/>
      <c r="L13" s="89"/>
      <c r="M13" s="89"/>
      <c r="N13" s="89"/>
      <c r="O13" s="89"/>
    </row>
    <row r="14" spans="1:15" ht="20.100000000000001" customHeight="1">
      <c r="A14" s="85">
        <v>5</v>
      </c>
      <c r="B14" s="88" t="s">
        <v>112</v>
      </c>
      <c r="C14" s="191" t="s">
        <v>142</v>
      </c>
      <c r="D14" s="192"/>
      <c r="E14" s="192"/>
      <c r="F14" s="192"/>
      <c r="G14" s="192"/>
      <c r="H14" s="192"/>
      <c r="I14" s="192"/>
      <c r="J14" s="192"/>
      <c r="K14" s="193"/>
      <c r="L14" s="87">
        <v>4.78</v>
      </c>
      <c r="M14" s="87">
        <v>660.76312134999978</v>
      </c>
      <c r="N14" s="87">
        <v>643.00022999999987</v>
      </c>
      <c r="O14" s="87">
        <v>682.48810000000014</v>
      </c>
    </row>
    <row r="15" spans="1:15" ht="33" customHeight="1">
      <c r="A15" s="85">
        <v>6</v>
      </c>
      <c r="B15" s="86" t="s">
        <v>162</v>
      </c>
      <c r="C15" s="89"/>
      <c r="D15" s="89"/>
      <c r="E15" s="89"/>
      <c r="F15" s="89"/>
      <c r="G15" s="89"/>
      <c r="H15" s="89"/>
      <c r="I15" s="89"/>
      <c r="J15" s="89"/>
      <c r="K15" s="89"/>
      <c r="L15" s="89"/>
      <c r="M15" s="89"/>
      <c r="N15" s="89"/>
      <c r="O15" s="89"/>
    </row>
    <row r="16" spans="1:15" ht="18" customHeight="1">
      <c r="A16" s="85">
        <v>7</v>
      </c>
      <c r="B16" s="88" t="s">
        <v>113</v>
      </c>
      <c r="C16" s="89"/>
      <c r="D16" s="89"/>
      <c r="E16" s="89"/>
      <c r="F16" s="89"/>
      <c r="G16" s="89"/>
      <c r="H16" s="89"/>
      <c r="I16" s="89"/>
      <c r="J16" s="89"/>
      <c r="K16" s="89"/>
      <c r="L16" s="89"/>
      <c r="M16" s="89"/>
      <c r="N16" s="89"/>
      <c r="O16" s="89"/>
    </row>
    <row r="17" spans="1:15" ht="33.75" customHeight="1">
      <c r="A17" s="85">
        <v>8</v>
      </c>
      <c r="B17" s="86" t="s">
        <v>163</v>
      </c>
      <c r="C17" s="89"/>
      <c r="D17" s="89"/>
      <c r="E17" s="89"/>
      <c r="F17" s="89"/>
      <c r="G17" s="89"/>
      <c r="H17" s="89"/>
      <c r="I17" s="89"/>
      <c r="J17" s="89"/>
      <c r="K17" s="89"/>
      <c r="L17" s="89"/>
      <c r="M17" s="89"/>
      <c r="N17" s="89"/>
      <c r="O17" s="89"/>
    </row>
    <row r="18" spans="1:15" ht="31.5" customHeight="1">
      <c r="A18" s="85">
        <v>9</v>
      </c>
      <c r="B18" s="86" t="s">
        <v>164</v>
      </c>
      <c r="C18" s="89"/>
      <c r="D18" s="89"/>
      <c r="E18" s="89"/>
      <c r="F18" s="89"/>
      <c r="G18" s="89"/>
      <c r="H18" s="89"/>
      <c r="I18" s="89"/>
      <c r="J18" s="89"/>
      <c r="K18" s="89"/>
      <c r="L18" s="89"/>
      <c r="M18" s="89"/>
      <c r="N18" s="89"/>
      <c r="O18" s="89"/>
    </row>
    <row r="19" spans="1:15" ht="32.25" customHeight="1">
      <c r="A19" s="85">
        <v>10</v>
      </c>
      <c r="B19" s="86" t="s">
        <v>165</v>
      </c>
      <c r="C19" s="89"/>
      <c r="D19" s="89"/>
      <c r="E19" s="89"/>
      <c r="F19" s="89"/>
      <c r="G19" s="89"/>
      <c r="H19" s="89"/>
      <c r="I19" s="89"/>
      <c r="J19" s="89"/>
      <c r="K19" s="89"/>
      <c r="L19" s="89"/>
      <c r="M19" s="89"/>
      <c r="N19" s="89"/>
      <c r="O19" s="89"/>
    </row>
    <row r="20" spans="1:15" ht="48.75" customHeight="1">
      <c r="A20" s="85">
        <v>11</v>
      </c>
      <c r="B20" s="86" t="s">
        <v>166</v>
      </c>
      <c r="C20" s="89"/>
      <c r="D20" s="89"/>
      <c r="E20" s="89"/>
      <c r="F20" s="89"/>
      <c r="G20" s="89"/>
      <c r="H20" s="89"/>
      <c r="I20" s="89"/>
      <c r="J20" s="89"/>
      <c r="K20" s="89"/>
      <c r="L20" s="89"/>
      <c r="M20" s="89"/>
      <c r="N20" s="89"/>
      <c r="O20" s="89"/>
    </row>
    <row r="21" spans="1:15" ht="31.5" customHeight="1">
      <c r="A21" s="85">
        <v>12</v>
      </c>
      <c r="B21" s="86" t="s">
        <v>167</v>
      </c>
      <c r="C21" s="89"/>
      <c r="D21" s="89"/>
      <c r="E21" s="89"/>
      <c r="F21" s="89"/>
      <c r="G21" s="89"/>
      <c r="H21" s="89"/>
      <c r="I21" s="89"/>
      <c r="J21" s="89"/>
      <c r="K21" s="89"/>
      <c r="L21" s="89"/>
      <c r="M21" s="89"/>
      <c r="N21" s="89"/>
      <c r="O21" s="89"/>
    </row>
    <row r="22" spans="1:15" ht="18" customHeight="1">
      <c r="A22" s="85">
        <v>13</v>
      </c>
      <c r="B22" s="88" t="s">
        <v>114</v>
      </c>
      <c r="C22" s="89"/>
      <c r="D22" s="89"/>
      <c r="E22" s="89"/>
      <c r="F22" s="89"/>
      <c r="G22" s="89"/>
      <c r="H22" s="89"/>
      <c r="I22" s="89"/>
      <c r="J22" s="89"/>
      <c r="K22" s="89"/>
      <c r="L22" s="89"/>
      <c r="M22" s="89"/>
      <c r="N22" s="89"/>
      <c r="O22" s="89"/>
    </row>
    <row r="23" spans="1:15" ht="33.75" customHeight="1">
      <c r="A23" s="85">
        <v>14</v>
      </c>
      <c r="B23" s="86" t="s">
        <v>168</v>
      </c>
      <c r="C23" s="89"/>
      <c r="D23" s="89"/>
      <c r="E23" s="89"/>
      <c r="F23" s="89"/>
      <c r="G23" s="89"/>
      <c r="H23" s="89"/>
      <c r="I23" s="89"/>
      <c r="J23" s="89"/>
      <c r="K23" s="89"/>
      <c r="L23" s="89"/>
      <c r="M23" s="89"/>
      <c r="N23" s="89"/>
      <c r="O23" s="89"/>
    </row>
    <row r="24" spans="1:15" ht="34.5" customHeight="1">
      <c r="A24" s="85">
        <v>15</v>
      </c>
      <c r="B24" s="86" t="s">
        <v>169</v>
      </c>
      <c r="C24" s="89"/>
      <c r="D24" s="89"/>
      <c r="E24" s="89"/>
      <c r="F24" s="89"/>
      <c r="G24" s="89"/>
      <c r="H24" s="89"/>
      <c r="I24" s="89"/>
      <c r="J24" s="89"/>
      <c r="K24" s="89"/>
      <c r="L24" s="89"/>
      <c r="M24" s="89"/>
      <c r="N24" s="89"/>
      <c r="O24" s="89"/>
    </row>
    <row r="25" spans="1:15" ht="49.5" customHeight="1">
      <c r="A25" s="85">
        <v>16</v>
      </c>
      <c r="B25" s="86" t="s">
        <v>170</v>
      </c>
      <c r="C25" s="89"/>
      <c r="D25" s="89"/>
      <c r="E25" s="89"/>
      <c r="F25" s="89"/>
      <c r="G25" s="89"/>
      <c r="H25" s="89"/>
      <c r="I25" s="89"/>
      <c r="J25" s="89"/>
      <c r="K25" s="89"/>
      <c r="L25" s="89"/>
      <c r="M25" s="89"/>
      <c r="N25" s="89"/>
      <c r="O25" s="89"/>
    </row>
    <row r="26" spans="1:15" ht="36" customHeight="1">
      <c r="A26" s="85">
        <v>17</v>
      </c>
      <c r="B26" s="86" t="s">
        <v>171</v>
      </c>
      <c r="C26" s="89"/>
      <c r="D26" s="89"/>
      <c r="E26" s="89"/>
      <c r="F26" s="89"/>
      <c r="G26" s="89"/>
      <c r="H26" s="89"/>
      <c r="I26" s="89"/>
      <c r="J26" s="89"/>
      <c r="K26" s="89"/>
      <c r="L26" s="89"/>
      <c r="M26" s="89"/>
      <c r="N26" s="89"/>
      <c r="O26" s="89"/>
    </row>
    <row r="27" spans="1:15" ht="22.5" customHeight="1">
      <c r="A27" s="85">
        <v>18</v>
      </c>
      <c r="B27" s="88" t="s">
        <v>115</v>
      </c>
      <c r="C27" s="89"/>
      <c r="D27" s="89"/>
      <c r="E27" s="89"/>
      <c r="F27" s="89"/>
      <c r="G27" s="89"/>
      <c r="H27" s="89"/>
      <c r="I27" s="89"/>
      <c r="J27" s="89"/>
      <c r="K27" s="89"/>
      <c r="L27" s="89"/>
      <c r="M27" s="89"/>
      <c r="N27" s="89"/>
      <c r="O27" s="89"/>
    </row>
    <row r="28" spans="1:15" ht="35.25" customHeight="1">
      <c r="A28" s="90">
        <v>19</v>
      </c>
      <c r="B28" s="91" t="s">
        <v>172</v>
      </c>
      <c r="C28" s="92" t="s">
        <v>129</v>
      </c>
      <c r="D28" s="92" t="s">
        <v>129</v>
      </c>
      <c r="E28" s="92" t="s">
        <v>129</v>
      </c>
      <c r="F28" s="92" t="s">
        <v>129</v>
      </c>
      <c r="G28" s="92" t="s">
        <v>129</v>
      </c>
      <c r="H28" s="92" t="s">
        <v>129</v>
      </c>
      <c r="I28" s="92" t="s">
        <v>129</v>
      </c>
      <c r="J28" s="92" t="s">
        <v>129</v>
      </c>
      <c r="K28" s="92" t="s">
        <v>129</v>
      </c>
      <c r="L28" s="93">
        <v>0.6</v>
      </c>
      <c r="M28" s="94">
        <v>0.5485714285714286</v>
      </c>
      <c r="N28" s="94">
        <v>0.71064235723934543</v>
      </c>
      <c r="O28" s="94">
        <v>0.71565296909583997</v>
      </c>
    </row>
    <row r="29" spans="1:15" ht="36.75" customHeight="1">
      <c r="A29" s="85">
        <v>20</v>
      </c>
      <c r="B29" s="86" t="s">
        <v>173</v>
      </c>
      <c r="C29" s="89"/>
      <c r="D29" s="89"/>
      <c r="E29" s="89"/>
      <c r="F29" s="89"/>
      <c r="G29" s="89"/>
      <c r="H29" s="89"/>
      <c r="I29" s="89"/>
      <c r="J29" s="89"/>
      <c r="K29" s="89"/>
      <c r="L29" s="87">
        <f>L32-L30-L41</f>
        <v>1123.8014000000001</v>
      </c>
      <c r="M29" s="89"/>
      <c r="N29" s="89"/>
      <c r="O29" s="89"/>
    </row>
    <row r="30" spans="1:15" ht="20.25" customHeight="1">
      <c r="A30" s="85">
        <v>21</v>
      </c>
      <c r="B30" s="88" t="s">
        <v>116</v>
      </c>
      <c r="C30" s="89"/>
      <c r="D30" s="89"/>
      <c r="E30" s="89"/>
      <c r="F30" s="89"/>
      <c r="G30" s="89"/>
      <c r="H30" s="89"/>
      <c r="I30" s="89"/>
      <c r="J30" s="89"/>
      <c r="K30" s="89"/>
      <c r="L30" s="87">
        <f>L32*0.3</f>
        <v>482.19119999999998</v>
      </c>
      <c r="M30" s="89"/>
      <c r="N30" s="89"/>
      <c r="O30" s="89"/>
    </row>
    <row r="31" spans="1:15" ht="49.5" customHeight="1">
      <c r="A31" s="85">
        <v>22</v>
      </c>
      <c r="B31" s="86" t="s">
        <v>174</v>
      </c>
      <c r="C31" s="89"/>
      <c r="D31" s="89"/>
      <c r="E31" s="89"/>
      <c r="F31" s="89"/>
      <c r="G31" s="89"/>
      <c r="H31" s="89"/>
      <c r="I31" s="89"/>
      <c r="J31" s="89"/>
      <c r="K31" s="89"/>
      <c r="L31" s="89"/>
      <c r="M31" s="89"/>
      <c r="N31" s="89"/>
      <c r="O31" s="89"/>
    </row>
    <row r="32" spans="1:15" ht="33.75" customHeight="1">
      <c r="A32" s="85">
        <v>23</v>
      </c>
      <c r="B32" s="86" t="s">
        <v>175</v>
      </c>
      <c r="C32" s="89"/>
      <c r="D32" s="89"/>
      <c r="E32" s="89"/>
      <c r="F32" s="89"/>
      <c r="G32" s="89"/>
      <c r="H32" s="89"/>
      <c r="I32" s="89"/>
      <c r="J32" s="89"/>
      <c r="K32" s="89"/>
      <c r="L32" s="87">
        <v>1607.3040000000001</v>
      </c>
      <c r="M32" s="89"/>
      <c r="N32" s="89"/>
      <c r="O32" s="89"/>
    </row>
    <row r="33" spans="1:15" ht="33.75" customHeight="1">
      <c r="A33" s="85">
        <v>24</v>
      </c>
      <c r="B33" s="86" t="s">
        <v>176</v>
      </c>
      <c r="C33" s="89"/>
      <c r="D33" s="89"/>
      <c r="E33" s="89"/>
      <c r="F33" s="89"/>
      <c r="G33" s="89"/>
      <c r="H33" s="89"/>
      <c r="I33" s="89"/>
      <c r="J33" s="89"/>
      <c r="K33" s="89"/>
      <c r="L33" s="89"/>
      <c r="M33" s="89"/>
      <c r="N33" s="89"/>
      <c r="O33" s="89"/>
    </row>
    <row r="34" spans="1:15" ht="33.75" customHeight="1">
      <c r="A34" s="95"/>
      <c r="B34" s="86" t="s">
        <v>177</v>
      </c>
      <c r="C34" s="89"/>
      <c r="D34" s="89"/>
      <c r="E34" s="89"/>
      <c r="F34" s="89"/>
      <c r="G34" s="89"/>
      <c r="H34" s="89"/>
      <c r="I34" s="89"/>
      <c r="J34" s="89"/>
      <c r="K34" s="89"/>
      <c r="L34" s="89"/>
      <c r="M34" s="89"/>
      <c r="N34" s="89"/>
      <c r="O34" s="89"/>
    </row>
    <row r="35" spans="1:15" ht="20.100000000000001" customHeight="1">
      <c r="A35" s="95"/>
      <c r="B35" s="88" t="s">
        <v>117</v>
      </c>
      <c r="C35" s="89"/>
      <c r="D35" s="89"/>
      <c r="E35" s="89"/>
      <c r="F35" s="89"/>
      <c r="G35" s="89"/>
      <c r="H35" s="89"/>
      <c r="I35" s="89"/>
      <c r="J35" s="89"/>
      <c r="K35" s="89"/>
      <c r="L35" s="87">
        <v>1.6516999999999999</v>
      </c>
      <c r="M35" s="89"/>
      <c r="N35" s="89"/>
      <c r="O35" s="89"/>
    </row>
    <row r="36" spans="1:15" ht="20.100000000000001" customHeight="1">
      <c r="A36" s="95"/>
      <c r="B36" s="88" t="s">
        <v>118</v>
      </c>
      <c r="C36" s="89"/>
      <c r="D36" s="89"/>
      <c r="E36" s="89"/>
      <c r="F36" s="89"/>
      <c r="G36" s="89"/>
      <c r="H36" s="89"/>
      <c r="I36" s="89"/>
      <c r="J36" s="89"/>
      <c r="K36" s="89"/>
      <c r="L36" s="89"/>
      <c r="M36" s="89"/>
      <c r="N36" s="89"/>
      <c r="O36" s="89"/>
    </row>
    <row r="37" spans="1:15" ht="20.100000000000001" customHeight="1">
      <c r="A37" s="95"/>
      <c r="B37" s="88" t="s">
        <v>119</v>
      </c>
      <c r="C37" s="89"/>
      <c r="D37" s="89"/>
      <c r="E37" s="89"/>
      <c r="F37" s="89"/>
      <c r="G37" s="89"/>
      <c r="H37" s="89"/>
      <c r="I37" s="89"/>
      <c r="J37" s="89"/>
      <c r="K37" s="89"/>
      <c r="L37" s="89"/>
      <c r="M37" s="89"/>
      <c r="N37" s="89"/>
      <c r="O37" s="89"/>
    </row>
    <row r="38" spans="1:15" ht="20.100000000000001" customHeight="1">
      <c r="A38" s="95"/>
      <c r="B38" s="88" t="s">
        <v>117</v>
      </c>
      <c r="C38" s="89"/>
      <c r="D38" s="89"/>
      <c r="E38" s="89"/>
      <c r="F38" s="89"/>
      <c r="G38" s="89"/>
      <c r="H38" s="89"/>
      <c r="I38" s="89"/>
      <c r="J38" s="89"/>
      <c r="K38" s="89"/>
      <c r="L38" s="87">
        <v>1.792</v>
      </c>
      <c r="M38" s="89"/>
      <c r="N38" s="89"/>
      <c r="O38" s="89"/>
    </row>
    <row r="39" spans="1:15" ht="35.25" customHeight="1">
      <c r="A39" s="95"/>
      <c r="B39" s="86" t="s">
        <v>178</v>
      </c>
      <c r="C39" s="89"/>
      <c r="D39" s="89"/>
      <c r="E39" s="89"/>
      <c r="F39" s="89"/>
      <c r="G39" s="89"/>
      <c r="H39" s="89"/>
      <c r="I39" s="89"/>
      <c r="J39" s="89"/>
      <c r="K39" s="89"/>
      <c r="L39" s="89"/>
      <c r="M39" s="89"/>
      <c r="N39" s="89"/>
      <c r="O39" s="89"/>
    </row>
    <row r="40" spans="1:15" ht="35.25" customHeight="1">
      <c r="A40" s="95"/>
      <c r="B40" s="86" t="s">
        <v>179</v>
      </c>
      <c r="C40" s="89"/>
      <c r="D40" s="89"/>
      <c r="E40" s="89"/>
      <c r="F40" s="89"/>
      <c r="G40" s="89"/>
      <c r="H40" s="89"/>
      <c r="I40" s="89"/>
      <c r="J40" s="89"/>
      <c r="K40" s="89"/>
      <c r="L40" s="89"/>
      <c r="M40" s="89"/>
      <c r="N40" s="89"/>
      <c r="O40" s="89"/>
    </row>
    <row r="41" spans="1:15" ht="20.100000000000001" customHeight="1">
      <c r="A41" s="95"/>
      <c r="B41" s="88" t="s">
        <v>117</v>
      </c>
      <c r="C41" s="89"/>
      <c r="D41" s="89"/>
      <c r="E41" s="89"/>
      <c r="F41" s="89"/>
      <c r="G41" s="89"/>
      <c r="H41" s="89"/>
      <c r="I41" s="89"/>
      <c r="J41" s="89"/>
      <c r="K41" s="89"/>
      <c r="L41" s="87">
        <v>1.3113999999999999</v>
      </c>
      <c r="M41" s="89"/>
      <c r="N41" s="89"/>
      <c r="O41" s="89"/>
    </row>
    <row r="42" spans="1:15" ht="20.100000000000001" customHeight="1">
      <c r="A42" s="95"/>
      <c r="B42" s="88" t="s">
        <v>118</v>
      </c>
      <c r="C42" s="89"/>
      <c r="D42" s="89"/>
      <c r="E42" s="89"/>
      <c r="F42" s="89"/>
      <c r="G42" s="89"/>
      <c r="H42" s="89"/>
      <c r="I42" s="89"/>
      <c r="J42" s="89"/>
      <c r="K42" s="89"/>
      <c r="L42" s="89"/>
      <c r="M42" s="89"/>
      <c r="N42" s="89"/>
      <c r="O42" s="89"/>
    </row>
    <row r="43" spans="1:15" ht="20.100000000000001" customHeight="1">
      <c r="A43" s="95"/>
      <c r="B43" s="88" t="s">
        <v>120</v>
      </c>
      <c r="C43" s="89"/>
      <c r="D43" s="89"/>
      <c r="E43" s="89"/>
      <c r="F43" s="89"/>
      <c r="G43" s="89"/>
      <c r="H43" s="89"/>
      <c r="I43" s="89"/>
      <c r="J43" s="89"/>
      <c r="K43" s="89"/>
      <c r="L43" s="89"/>
      <c r="M43" s="89"/>
      <c r="N43" s="89"/>
      <c r="O43" s="89"/>
    </row>
    <row r="44" spans="1:15" ht="20.100000000000001" customHeight="1">
      <c r="A44" s="95"/>
      <c r="B44" s="88" t="s">
        <v>117</v>
      </c>
      <c r="C44" s="89"/>
      <c r="D44" s="89"/>
      <c r="E44" s="89"/>
      <c r="F44" s="89"/>
      <c r="G44" s="89"/>
      <c r="H44" s="89"/>
      <c r="I44" s="89"/>
      <c r="J44" s="89"/>
      <c r="K44" s="89"/>
      <c r="L44" s="87">
        <v>0.13539999999999999</v>
      </c>
      <c r="M44" s="89"/>
      <c r="N44" s="89"/>
      <c r="O44" s="89"/>
    </row>
    <row r="45" spans="1:15" ht="20.100000000000001" customHeight="1">
      <c r="A45" s="95"/>
      <c r="B45" s="88" t="s">
        <v>118</v>
      </c>
      <c r="C45" s="89"/>
      <c r="D45" s="89"/>
      <c r="E45" s="89"/>
      <c r="F45" s="89"/>
      <c r="G45" s="89"/>
      <c r="H45" s="89"/>
      <c r="I45" s="89"/>
      <c r="J45" s="89"/>
      <c r="K45" s="89"/>
      <c r="L45" s="89"/>
      <c r="M45" s="89"/>
      <c r="N45" s="89"/>
      <c r="O45" s="89"/>
    </row>
    <row r="46" spans="1:15" ht="51" customHeight="1">
      <c r="A46" s="95"/>
      <c r="B46" s="88" t="s">
        <v>102</v>
      </c>
      <c r="C46" s="89"/>
      <c r="D46" s="89"/>
      <c r="E46" s="89"/>
      <c r="F46" s="89"/>
      <c r="G46" s="89"/>
      <c r="H46" s="89"/>
      <c r="I46" s="89"/>
      <c r="J46" s="89"/>
      <c r="K46" s="89"/>
      <c r="L46" s="89"/>
      <c r="M46" s="89"/>
      <c r="N46" s="89"/>
      <c r="O46" s="89"/>
    </row>
    <row r="47" spans="1:15" ht="13.5" customHeight="1">
      <c r="A47" s="95"/>
      <c r="B47" s="88"/>
      <c r="C47" s="89"/>
      <c r="D47" s="89"/>
      <c r="E47" s="89"/>
      <c r="F47" s="89"/>
      <c r="G47" s="89"/>
      <c r="H47" s="89"/>
      <c r="I47" s="89"/>
      <c r="J47" s="89"/>
      <c r="K47" s="89"/>
      <c r="L47" s="89"/>
      <c r="M47" s="89"/>
      <c r="N47" s="89"/>
      <c r="O47" s="89"/>
    </row>
    <row r="48" spans="1:15" ht="20.100000000000001" customHeight="1">
      <c r="A48" s="95"/>
      <c r="B48" s="88" t="s">
        <v>117</v>
      </c>
      <c r="C48" s="89"/>
      <c r="D48" s="89"/>
      <c r="E48" s="89"/>
      <c r="F48" s="89"/>
      <c r="G48" s="89"/>
      <c r="H48" s="89"/>
      <c r="I48" s="89"/>
      <c r="J48" s="89"/>
      <c r="K48" s="89"/>
      <c r="L48" s="87">
        <v>0.52649999999999997</v>
      </c>
      <c r="M48" s="89"/>
      <c r="N48" s="89"/>
      <c r="O48" s="89"/>
    </row>
    <row r="49" spans="1:15" ht="20.100000000000001" customHeight="1">
      <c r="A49" s="95"/>
      <c r="B49" s="88" t="s">
        <v>118</v>
      </c>
      <c r="C49" s="89"/>
      <c r="D49" s="89"/>
      <c r="E49" s="89"/>
      <c r="F49" s="89"/>
      <c r="G49" s="89"/>
      <c r="H49" s="89"/>
      <c r="I49" s="89"/>
      <c r="J49" s="89"/>
      <c r="K49" s="89"/>
      <c r="L49" s="89"/>
      <c r="M49" s="89"/>
      <c r="N49" s="89"/>
      <c r="O49" s="89"/>
    </row>
    <row r="50" spans="1:15" ht="36" customHeight="1">
      <c r="A50" s="95"/>
      <c r="B50" s="88" t="s">
        <v>121</v>
      </c>
      <c r="C50" s="191" t="s">
        <v>186</v>
      </c>
      <c r="D50" s="192"/>
      <c r="E50" s="192"/>
      <c r="F50" s="192"/>
      <c r="G50" s="192"/>
      <c r="H50" s="192"/>
      <c r="I50" s="192"/>
      <c r="J50" s="192"/>
      <c r="K50" s="192"/>
      <c r="L50" s="192"/>
      <c r="M50" s="192"/>
      <c r="N50" s="192"/>
      <c r="O50" s="193"/>
    </row>
    <row r="51" spans="1:15" ht="20.100000000000001" customHeight="1">
      <c r="A51" s="85">
        <v>25</v>
      </c>
      <c r="B51" s="88" t="s">
        <v>182</v>
      </c>
      <c r="C51" s="89"/>
      <c r="D51" s="89"/>
      <c r="E51" s="89"/>
      <c r="F51" s="89"/>
      <c r="G51" s="89"/>
      <c r="H51" s="89"/>
      <c r="I51" s="89"/>
      <c r="J51" s="89"/>
      <c r="K51" s="89"/>
      <c r="L51" s="87">
        <f>L35+L38+L41+L44+L48</f>
        <v>5.4169999999999998</v>
      </c>
      <c r="M51" s="89"/>
      <c r="N51" s="89"/>
      <c r="O51" s="89"/>
    </row>
    <row r="52" spans="1:15" ht="20.100000000000001" customHeight="1">
      <c r="A52" s="85">
        <v>26</v>
      </c>
      <c r="B52" s="88" t="s">
        <v>122</v>
      </c>
      <c r="C52" s="89"/>
      <c r="D52" s="89"/>
      <c r="E52" s="89"/>
      <c r="F52" s="89"/>
      <c r="G52" s="89"/>
      <c r="H52" s="89"/>
      <c r="I52" s="89"/>
      <c r="J52" s="89"/>
      <c r="K52" s="89"/>
      <c r="L52" s="89"/>
      <c r="M52" s="89"/>
      <c r="N52" s="89"/>
      <c r="O52" s="89"/>
    </row>
    <row r="53" spans="1:15" ht="20.100000000000001" customHeight="1">
      <c r="A53" s="85">
        <v>27</v>
      </c>
      <c r="B53" s="88" t="s">
        <v>123</v>
      </c>
      <c r="C53" s="89"/>
      <c r="D53" s="89"/>
      <c r="E53" s="89"/>
      <c r="F53" s="89"/>
      <c r="G53" s="89"/>
      <c r="H53" s="89"/>
      <c r="I53" s="89"/>
      <c r="J53" s="89"/>
      <c r="K53" s="89"/>
      <c r="L53" s="89"/>
      <c r="M53" s="89"/>
      <c r="N53" s="89"/>
      <c r="O53" s="89"/>
    </row>
    <row r="54" spans="1:15" ht="34.5" customHeight="1">
      <c r="A54" s="85">
        <v>28</v>
      </c>
      <c r="B54" s="86" t="s">
        <v>180</v>
      </c>
      <c r="C54" s="87"/>
      <c r="D54" s="87"/>
      <c r="E54" s="87"/>
      <c r="F54" s="87"/>
      <c r="G54" s="87"/>
      <c r="H54" s="87"/>
      <c r="I54" s="87"/>
      <c r="J54" s="87"/>
      <c r="K54" s="87"/>
      <c r="L54" s="87">
        <v>4.9522655999999996</v>
      </c>
      <c r="M54" s="87">
        <v>278.8364914</v>
      </c>
      <c r="N54" s="87">
        <v>367.20535940000002</v>
      </c>
      <c r="O54" s="87">
        <v>386.5418214</v>
      </c>
    </row>
    <row r="55" spans="1:15" ht="34.5" customHeight="1">
      <c r="A55" s="85">
        <v>29</v>
      </c>
      <c r="B55" s="88" t="s">
        <v>188</v>
      </c>
      <c r="C55" s="89"/>
      <c r="D55" s="89"/>
      <c r="E55" s="89"/>
      <c r="F55" s="89"/>
      <c r="G55" s="89"/>
      <c r="H55" s="89"/>
      <c r="I55" s="89"/>
      <c r="J55" s="89"/>
      <c r="K55" s="89"/>
      <c r="L55" s="89"/>
      <c r="M55" s="89"/>
      <c r="N55" s="89"/>
      <c r="O55" s="89"/>
    </row>
    <row r="56" spans="1:15" ht="34.5" customHeight="1">
      <c r="A56" s="85">
        <v>30</v>
      </c>
      <c r="B56" s="88" t="s">
        <v>187</v>
      </c>
      <c r="C56" s="87"/>
      <c r="D56" s="87"/>
      <c r="E56" s="87"/>
      <c r="F56" s="87"/>
      <c r="G56" s="87"/>
      <c r="H56" s="87"/>
      <c r="I56" s="87"/>
      <c r="J56" s="87"/>
      <c r="K56" s="87"/>
      <c r="L56" s="87">
        <v>-1.3241540999999999</v>
      </c>
      <c r="M56" s="87">
        <v>-51.518096999999997</v>
      </c>
      <c r="N56" s="87">
        <v>19.069295799999999</v>
      </c>
      <c r="O56" s="87">
        <v>65.641480000000001</v>
      </c>
    </row>
    <row r="57" spans="1:15" ht="20.100000000000001" customHeight="1">
      <c r="A57" s="85">
        <v>31</v>
      </c>
      <c r="B57" s="88" t="s">
        <v>124</v>
      </c>
      <c r="C57" s="191" t="s">
        <v>142</v>
      </c>
      <c r="D57" s="192"/>
      <c r="E57" s="192"/>
      <c r="F57" s="192"/>
      <c r="G57" s="192"/>
      <c r="H57" s="192"/>
      <c r="I57" s="192"/>
      <c r="J57" s="192"/>
      <c r="K57" s="193"/>
      <c r="L57" s="87">
        <v>1.3290000000000002</v>
      </c>
      <c r="M57" s="87">
        <v>11.304490000000555</v>
      </c>
      <c r="N57" s="87">
        <v>9.8287783000004083</v>
      </c>
      <c r="O57" s="87">
        <v>13.925921800001788</v>
      </c>
    </row>
    <row r="58" spans="1:15" ht="20.100000000000001" customHeight="1">
      <c r="A58" s="85">
        <v>32</v>
      </c>
      <c r="B58" s="88" t="s">
        <v>125</v>
      </c>
      <c r="C58" s="89"/>
      <c r="D58" s="89"/>
      <c r="E58" s="89"/>
      <c r="F58" s="89"/>
      <c r="G58" s="89"/>
      <c r="H58" s="89"/>
      <c r="I58" s="89"/>
      <c r="J58" s="89"/>
      <c r="K58" s="89"/>
      <c r="L58" s="89"/>
      <c r="M58" s="89"/>
      <c r="N58" s="89"/>
      <c r="O58" s="89"/>
    </row>
    <row r="59" spans="1:15" ht="33" customHeight="1">
      <c r="A59" s="85">
        <v>33</v>
      </c>
      <c r="B59" s="88" t="s">
        <v>126</v>
      </c>
      <c r="C59" s="89"/>
      <c r="D59" s="89"/>
      <c r="E59" s="89"/>
      <c r="F59" s="89"/>
      <c r="G59" s="89"/>
      <c r="H59" s="89"/>
      <c r="I59" s="87"/>
      <c r="J59" s="87"/>
      <c r="K59" s="87"/>
      <c r="L59" s="87">
        <v>-0.41070640000000003</v>
      </c>
      <c r="M59" s="87">
        <v>1.2927090999999999</v>
      </c>
      <c r="N59" s="87">
        <v>1.6304702</v>
      </c>
      <c r="O59" s="87">
        <v>2.7539215000000001</v>
      </c>
    </row>
    <row r="60" spans="1:15" customFormat="1" ht="19.5" customHeight="1">
      <c r="A60" s="97" t="s">
        <v>185</v>
      </c>
      <c r="B60" s="98"/>
      <c r="C60" s="99"/>
      <c r="D60" s="99"/>
      <c r="E60" s="99"/>
      <c r="F60" s="99"/>
      <c r="G60" s="99"/>
      <c r="H60" s="99"/>
      <c r="I60" s="99"/>
      <c r="J60" s="99"/>
      <c r="K60" s="99"/>
      <c r="L60" s="99"/>
      <c r="M60" s="99"/>
      <c r="N60" s="99"/>
      <c r="O60" s="99"/>
    </row>
    <row r="61" spans="1:15" customFormat="1" ht="20.25" customHeight="1">
      <c r="A61" s="97" t="s">
        <v>183</v>
      </c>
      <c r="B61" s="98"/>
      <c r="C61" s="99"/>
      <c r="D61" s="99"/>
      <c r="E61" s="99"/>
      <c r="F61" s="99"/>
      <c r="G61" s="99"/>
      <c r="H61" s="99"/>
      <c r="I61" s="99"/>
      <c r="J61" s="99"/>
      <c r="K61" s="99"/>
      <c r="L61" s="99"/>
      <c r="M61" s="99"/>
      <c r="N61" s="99"/>
      <c r="O61" s="99"/>
    </row>
    <row r="62" spans="1:15" customFormat="1" ht="20.25" customHeight="1">
      <c r="A62" s="187" t="s">
        <v>184</v>
      </c>
      <c r="B62" s="187"/>
      <c r="C62" s="187"/>
      <c r="D62" s="187"/>
      <c r="E62" s="187"/>
      <c r="F62" s="187"/>
      <c r="G62" s="187"/>
      <c r="H62" s="187"/>
      <c r="I62" s="187"/>
      <c r="J62" s="187"/>
      <c r="K62" s="187"/>
      <c r="L62" s="187"/>
      <c r="M62" s="187"/>
      <c r="N62" s="187"/>
      <c r="O62" s="187"/>
    </row>
    <row r="63" spans="1:15" customFormat="1" ht="36" customHeight="1">
      <c r="A63" s="187" t="s">
        <v>189</v>
      </c>
      <c r="B63" s="187"/>
      <c r="C63" s="187"/>
      <c r="D63" s="187"/>
      <c r="E63" s="187"/>
      <c r="F63" s="187"/>
      <c r="G63" s="187"/>
      <c r="H63" s="187"/>
      <c r="I63" s="187"/>
      <c r="J63" s="187"/>
      <c r="K63" s="187"/>
      <c r="L63" s="187"/>
      <c r="M63" s="187"/>
      <c r="N63" s="187"/>
      <c r="O63" s="187"/>
    </row>
    <row r="64" spans="1:15" ht="15">
      <c r="A64" s="96" t="s">
        <v>158</v>
      </c>
      <c r="B64" s="79"/>
      <c r="C64" s="79"/>
      <c r="D64" s="79"/>
      <c r="E64" s="79"/>
      <c r="F64" s="79"/>
      <c r="G64" s="79"/>
      <c r="H64" s="79"/>
      <c r="I64" s="79"/>
      <c r="J64" s="79"/>
      <c r="K64" s="79"/>
      <c r="L64" s="79"/>
      <c r="M64" s="79"/>
      <c r="N64" s="79"/>
      <c r="O64" s="79"/>
    </row>
    <row r="65" spans="1:15" ht="15">
      <c r="A65" s="79" t="s">
        <v>181</v>
      </c>
      <c r="B65" s="79"/>
      <c r="C65" s="79"/>
      <c r="D65" s="79"/>
      <c r="E65" s="79"/>
      <c r="F65" s="79"/>
      <c r="G65" s="79"/>
      <c r="H65" s="79"/>
      <c r="I65" s="79"/>
      <c r="J65" s="79"/>
      <c r="K65" s="79"/>
      <c r="L65" s="79"/>
      <c r="M65" s="79"/>
      <c r="N65" s="79"/>
      <c r="O65" s="79"/>
    </row>
    <row r="66" spans="1:15" ht="15">
      <c r="A66" s="96" t="s">
        <v>159</v>
      </c>
      <c r="B66" s="79"/>
      <c r="C66" s="79"/>
      <c r="D66" s="79"/>
      <c r="E66" s="79"/>
      <c r="F66" s="79"/>
      <c r="G66" s="79"/>
      <c r="H66" s="79"/>
      <c r="I66" s="79"/>
      <c r="J66" s="79"/>
      <c r="K66" s="79"/>
      <c r="L66" s="79"/>
      <c r="M66" s="79"/>
      <c r="N66" s="79"/>
      <c r="O66" s="79"/>
    </row>
    <row r="67" spans="1:15" ht="15">
      <c r="A67" s="96" t="s">
        <v>160</v>
      </c>
      <c r="B67" s="79"/>
      <c r="C67" s="79"/>
      <c r="D67" s="79"/>
      <c r="E67" s="79"/>
      <c r="F67" s="79"/>
      <c r="G67" s="79"/>
      <c r="H67" s="79"/>
      <c r="I67" s="79"/>
      <c r="J67" s="79"/>
      <c r="K67" s="79"/>
      <c r="L67" s="79"/>
      <c r="M67" s="79"/>
      <c r="N67" s="79"/>
      <c r="O67" s="79"/>
    </row>
    <row r="68" spans="1:15">
      <c r="A68" s="46"/>
    </row>
  </sheetData>
  <mergeCells count="18">
    <mergeCell ref="A63:O63"/>
    <mergeCell ref="A8:B8"/>
    <mergeCell ref="C8:O8"/>
    <mergeCell ref="C50:O50"/>
    <mergeCell ref="A62:O62"/>
    <mergeCell ref="C10:K10"/>
    <mergeCell ref="C12:K12"/>
    <mergeCell ref="C14:K14"/>
    <mergeCell ref="C57:K57"/>
    <mergeCell ref="A6:E6"/>
    <mergeCell ref="A7:B7"/>
    <mergeCell ref="A3:B3"/>
    <mergeCell ref="C3:O3"/>
    <mergeCell ref="A4:B4"/>
    <mergeCell ref="C4:O4"/>
    <mergeCell ref="A5:B5"/>
    <mergeCell ref="C5:O5"/>
    <mergeCell ref="C7:O7"/>
  </mergeCells>
  <pageMargins left="0.55118110236220474" right="0.19685039370078741" top="0.55118110236220474" bottom="0.43307086614173229" header="0.31496062992125984" footer="0.31496062992125984"/>
  <pageSetup paperSize="9" scale="54" fitToHeight="2"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dimension ref="A2:D48"/>
  <sheetViews>
    <sheetView tabSelected="1" view="pageBreakPreview" zoomScaleSheetLayoutView="100" workbookViewId="0">
      <pane xSplit="2" ySplit="8" topLeftCell="C9" activePane="bottomRight" state="frozen"/>
      <selection activeCell="A49" sqref="A49:XFD547"/>
      <selection pane="topRight" activeCell="A49" sqref="A49:XFD547"/>
      <selection pane="bottomLeft" activeCell="A49" sqref="A49:XFD547"/>
      <selection pane="bottomRight" activeCell="P21" sqref="P21"/>
    </sheetView>
  </sheetViews>
  <sheetFormatPr defaultRowHeight="12.75"/>
  <cols>
    <col min="1" max="1" width="9" style="194" customWidth="1"/>
    <col min="2" max="2" width="59.1640625" style="198" customWidth="1"/>
    <col min="3" max="3" width="16.33203125" style="206" bestFit="1" customWidth="1"/>
    <col min="4" max="4" width="16.33203125" style="198" bestFit="1" customWidth="1"/>
    <col min="5" max="21" width="2.33203125" style="198" bestFit="1" customWidth="1"/>
    <col min="22" max="16384" width="9.33203125" style="198"/>
  </cols>
  <sheetData>
    <row r="2" spans="1:4" ht="15.75">
      <c r="B2" s="195" t="s">
        <v>203</v>
      </c>
      <c r="C2" s="196"/>
      <c r="D2" s="197"/>
    </row>
    <row r="3" spans="1:4" ht="15">
      <c r="B3" s="199" t="s">
        <v>204</v>
      </c>
      <c r="C3" s="200"/>
      <c r="D3" s="199"/>
    </row>
    <row r="4" spans="1:4" ht="4.5" customHeight="1">
      <c r="B4" s="199"/>
      <c r="C4" s="201"/>
      <c r="D4" s="202"/>
    </row>
    <row r="5" spans="1:4" ht="15">
      <c r="B5" s="203" t="s">
        <v>205</v>
      </c>
      <c r="C5" s="203"/>
      <c r="D5" s="204"/>
    </row>
    <row r="6" spans="1:4" ht="15">
      <c r="B6" s="203"/>
      <c r="C6" s="205"/>
      <c r="D6" s="204"/>
    </row>
    <row r="7" spans="1:4" ht="6.75" customHeight="1"/>
    <row r="8" spans="1:4" s="210" customFormat="1" ht="24" customHeight="1">
      <c r="A8" s="207" t="s">
        <v>206</v>
      </c>
      <c r="B8" s="207" t="s">
        <v>207</v>
      </c>
      <c r="C8" s="208" t="s">
        <v>75</v>
      </c>
      <c r="D8" s="209" t="s">
        <v>62</v>
      </c>
    </row>
    <row r="9" spans="1:4">
      <c r="A9" s="211" t="s">
        <v>208</v>
      </c>
      <c r="B9" s="211">
        <v>1</v>
      </c>
      <c r="C9" s="212"/>
      <c r="D9" s="213"/>
    </row>
    <row r="10" spans="1:4">
      <c r="A10" s="214" t="s">
        <v>209</v>
      </c>
      <c r="B10" s="215" t="s">
        <v>210</v>
      </c>
      <c r="C10" s="216"/>
      <c r="D10" s="217"/>
    </row>
    <row r="11" spans="1:4">
      <c r="A11" s="214">
        <v>1</v>
      </c>
      <c r="B11" s="215" t="s">
        <v>211</v>
      </c>
      <c r="C11" s="216"/>
      <c r="D11" s="216">
        <v>0</v>
      </c>
    </row>
    <row r="12" spans="1:4">
      <c r="A12" s="214"/>
      <c r="B12" s="215"/>
      <c r="C12" s="216"/>
      <c r="D12" s="216">
        <v>0</v>
      </c>
    </row>
    <row r="13" spans="1:4">
      <c r="A13" s="214">
        <v>2</v>
      </c>
      <c r="B13" s="215" t="s">
        <v>212</v>
      </c>
      <c r="C13" s="216"/>
      <c r="D13" s="216">
        <v>0</v>
      </c>
    </row>
    <row r="14" spans="1:4">
      <c r="A14" s="214">
        <v>2.1</v>
      </c>
      <c r="B14" s="215" t="s">
        <v>213</v>
      </c>
      <c r="C14" s="216"/>
      <c r="D14" s="216">
        <v>84412</v>
      </c>
    </row>
    <row r="15" spans="1:4">
      <c r="A15" s="214">
        <v>2.2000000000000002</v>
      </c>
      <c r="B15" s="215" t="s">
        <v>214</v>
      </c>
      <c r="C15" s="216"/>
      <c r="D15" s="216">
        <v>241521</v>
      </c>
    </row>
    <row r="16" spans="1:4">
      <c r="A16" s="214"/>
      <c r="B16" s="215" t="s">
        <v>215</v>
      </c>
      <c r="C16" s="218">
        <f>C14+C15</f>
        <v>0</v>
      </c>
      <c r="D16" s="218">
        <f t="shared" ref="D16" si="0">D14+D15</f>
        <v>325933</v>
      </c>
    </row>
    <row r="17" spans="1:4">
      <c r="A17" s="214"/>
      <c r="B17" s="215"/>
      <c r="C17" s="216"/>
      <c r="D17" s="216">
        <v>0</v>
      </c>
    </row>
    <row r="18" spans="1:4" ht="13.5" customHeight="1">
      <c r="A18" s="214">
        <v>3</v>
      </c>
      <c r="B18" s="215" t="s">
        <v>216</v>
      </c>
      <c r="C18" s="216"/>
      <c r="D18" s="216">
        <v>358686</v>
      </c>
    </row>
    <row r="19" spans="1:4">
      <c r="A19" s="214">
        <v>4</v>
      </c>
      <c r="B19" s="215" t="s">
        <v>217</v>
      </c>
      <c r="C19" s="216"/>
      <c r="D19" s="216">
        <v>330712</v>
      </c>
    </row>
    <row r="20" spans="1:4">
      <c r="A20" s="214"/>
      <c r="B20" s="215"/>
      <c r="C20" s="216"/>
      <c r="D20" s="216">
        <v>0</v>
      </c>
    </row>
    <row r="21" spans="1:4">
      <c r="A21" s="214">
        <v>5</v>
      </c>
      <c r="B21" s="215" t="s">
        <v>218</v>
      </c>
      <c r="C21" s="216"/>
      <c r="D21" s="216">
        <v>0</v>
      </c>
    </row>
    <row r="22" spans="1:4">
      <c r="A22" s="219">
        <v>5.0999999999999996</v>
      </c>
      <c r="B22" s="217" t="s">
        <v>219</v>
      </c>
      <c r="C22" s="216"/>
      <c r="D22" s="216">
        <v>541950</v>
      </c>
    </row>
    <row r="23" spans="1:4">
      <c r="A23" s="219">
        <v>5.2</v>
      </c>
      <c r="B23" s="217" t="s">
        <v>220</v>
      </c>
      <c r="C23" s="216"/>
      <c r="D23" s="216">
        <v>645279</v>
      </c>
    </row>
    <row r="24" spans="1:4">
      <c r="A24" s="219">
        <v>5.3</v>
      </c>
      <c r="B24" s="217" t="s">
        <v>221</v>
      </c>
      <c r="C24" s="216"/>
      <c r="D24" s="216">
        <v>1926784</v>
      </c>
    </row>
    <row r="25" spans="1:4">
      <c r="A25" s="219">
        <v>5.4</v>
      </c>
      <c r="B25" s="217" t="s">
        <v>222</v>
      </c>
      <c r="C25" s="216"/>
      <c r="D25" s="216">
        <v>69955</v>
      </c>
    </row>
    <row r="26" spans="1:4">
      <c r="A26" s="219">
        <v>5.5</v>
      </c>
      <c r="B26" s="217" t="s">
        <v>223</v>
      </c>
      <c r="C26" s="216"/>
      <c r="D26" s="216">
        <v>1242401</v>
      </c>
    </row>
    <row r="27" spans="1:4">
      <c r="A27" s="219">
        <v>5.6</v>
      </c>
      <c r="B27" s="217" t="s">
        <v>224</v>
      </c>
      <c r="C27" s="216"/>
      <c r="D27" s="216">
        <v>0</v>
      </c>
    </row>
    <row r="28" spans="1:4">
      <c r="A28" s="219">
        <v>5.7</v>
      </c>
      <c r="B28" s="217" t="s">
        <v>225</v>
      </c>
      <c r="C28" s="216"/>
      <c r="D28" s="216">
        <v>54800</v>
      </c>
    </row>
    <row r="29" spans="1:4">
      <c r="A29" s="219" t="s">
        <v>208</v>
      </c>
      <c r="B29" s="217" t="s">
        <v>208</v>
      </c>
      <c r="C29" s="216"/>
      <c r="D29" s="216">
        <v>0</v>
      </c>
    </row>
    <row r="30" spans="1:4">
      <c r="A30" s="219"/>
      <c r="B30" s="215" t="s">
        <v>226</v>
      </c>
      <c r="C30" s="218">
        <f>SUM(C22:C29)</f>
        <v>0</v>
      </c>
      <c r="D30" s="218">
        <f t="shared" ref="D30" si="1">SUM(D22:D29)</f>
        <v>4481169</v>
      </c>
    </row>
    <row r="31" spans="1:4">
      <c r="A31" s="214">
        <v>6</v>
      </c>
      <c r="B31" s="215" t="s">
        <v>227</v>
      </c>
      <c r="C31" s="216"/>
      <c r="D31" s="216">
        <v>0</v>
      </c>
    </row>
    <row r="32" spans="1:4">
      <c r="A32" s="219" t="s">
        <v>228</v>
      </c>
      <c r="B32" s="217" t="s">
        <v>229</v>
      </c>
      <c r="C32" s="216"/>
      <c r="D32" s="216">
        <v>-208207228</v>
      </c>
    </row>
    <row r="33" spans="1:4">
      <c r="A33" s="219">
        <v>6.2</v>
      </c>
      <c r="B33" s="217" t="s">
        <v>230</v>
      </c>
      <c r="C33" s="216"/>
      <c r="D33" s="216">
        <v>15835543</v>
      </c>
    </row>
    <row r="34" spans="1:4">
      <c r="A34" s="219">
        <v>6.3</v>
      </c>
      <c r="B34" s="217" t="s">
        <v>231</v>
      </c>
      <c r="C34" s="216"/>
      <c r="D34" s="216">
        <v>5238836</v>
      </c>
    </row>
    <row r="35" spans="1:4">
      <c r="A35" s="219">
        <v>6.4</v>
      </c>
      <c r="B35" s="217" t="s">
        <v>232</v>
      </c>
      <c r="C35" s="216"/>
      <c r="D35" s="216">
        <v>0</v>
      </c>
    </row>
    <row r="36" spans="1:4">
      <c r="A36" s="219">
        <v>6.5</v>
      </c>
      <c r="B36" s="217" t="s">
        <v>233</v>
      </c>
      <c r="C36" s="216"/>
      <c r="D36" s="216">
        <v>0</v>
      </c>
    </row>
    <row r="37" spans="1:4">
      <c r="A37" s="219">
        <v>6.6</v>
      </c>
      <c r="B37" s="217" t="s">
        <v>234</v>
      </c>
      <c r="C37" s="216"/>
      <c r="D37" s="216">
        <v>10508292</v>
      </c>
    </row>
    <row r="38" spans="1:4">
      <c r="A38" s="219"/>
      <c r="B38" s="215" t="s">
        <v>235</v>
      </c>
      <c r="C38" s="218">
        <f>SUM(C32:C37)</f>
        <v>0</v>
      </c>
      <c r="D38" s="218">
        <f t="shared" ref="D38" si="2">SUM(D32:D37)</f>
        <v>-176624557</v>
      </c>
    </row>
    <row r="39" spans="1:4" s="220" customFormat="1">
      <c r="A39" s="219">
        <v>7</v>
      </c>
      <c r="B39" s="217" t="s">
        <v>236</v>
      </c>
      <c r="C39" s="216"/>
      <c r="D39" s="216">
        <v>0</v>
      </c>
    </row>
    <row r="40" spans="1:4">
      <c r="A40" s="219"/>
      <c r="B40" s="217"/>
      <c r="C40" s="216"/>
      <c r="D40" s="216">
        <v>0</v>
      </c>
    </row>
    <row r="41" spans="1:4">
      <c r="A41" s="219"/>
      <c r="B41" s="217"/>
      <c r="C41" s="216"/>
      <c r="D41" s="216">
        <v>0</v>
      </c>
    </row>
    <row r="42" spans="1:4">
      <c r="A42" s="221">
        <v>9.1</v>
      </c>
      <c r="B42" s="222" t="s">
        <v>237</v>
      </c>
      <c r="C42" s="216"/>
      <c r="D42" s="216">
        <v>191241237</v>
      </c>
    </row>
    <row r="43" spans="1:4" ht="13.5" customHeight="1">
      <c r="A43" s="219"/>
      <c r="B43" s="222"/>
      <c r="C43" s="216"/>
      <c r="D43" s="216">
        <v>0</v>
      </c>
    </row>
    <row r="44" spans="1:4">
      <c r="A44" s="219">
        <v>10</v>
      </c>
      <c r="B44" s="215" t="s">
        <v>238</v>
      </c>
      <c r="C44" s="216"/>
      <c r="D44" s="216">
        <v>1859021</v>
      </c>
    </row>
    <row r="45" spans="1:4">
      <c r="A45" s="219">
        <v>11</v>
      </c>
      <c r="B45" s="215" t="s">
        <v>239</v>
      </c>
      <c r="C45" s="218">
        <f>C11+C16+C18+C19+C30+C38+C39+C42+C44</f>
        <v>0</v>
      </c>
      <c r="D45" s="218">
        <f t="shared" ref="D45" si="3">D11+D16+D18+D19+D30+D38+D39+D42+D44</f>
        <v>21972201</v>
      </c>
    </row>
    <row r="46" spans="1:4">
      <c r="A46" s="219">
        <v>12</v>
      </c>
      <c r="B46" s="215" t="s">
        <v>240</v>
      </c>
      <c r="C46" s="216"/>
      <c r="D46" s="216">
        <v>19384502</v>
      </c>
    </row>
    <row r="47" spans="1:4">
      <c r="A47" s="219">
        <v>13</v>
      </c>
      <c r="B47" s="215" t="s">
        <v>241</v>
      </c>
      <c r="C47" s="218">
        <f>C45-C46</f>
        <v>0</v>
      </c>
      <c r="D47" s="218">
        <f t="shared" ref="D47" si="4">D45-D46</f>
        <v>2587699</v>
      </c>
    </row>
    <row r="48" spans="1:4" ht="25.5">
      <c r="A48" s="221">
        <v>14</v>
      </c>
      <c r="B48" s="223" t="s">
        <v>242</v>
      </c>
      <c r="C48" s="216"/>
      <c r="D48" s="216"/>
    </row>
  </sheetData>
  <printOptions horizontalCentered="1"/>
  <pageMargins left="0.47244094488188981" right="0.74803149606299213" top="0.6692913385826772" bottom="0.55118110236220474" header="0.74803149606299213" footer="0.51181102362204722"/>
  <pageSetup paperSize="9" scale="95" fitToHeight="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F48"/>
  <sheetViews>
    <sheetView view="pageBreakPreview" zoomScaleSheetLayoutView="100" workbookViewId="0">
      <pane xSplit="2" ySplit="8" topLeftCell="C42" activePane="bottomRight" state="frozen"/>
      <selection activeCell="A49" sqref="A49:XFD547"/>
      <selection pane="topRight" activeCell="A49" sqref="A49:XFD547"/>
      <selection pane="bottomLeft" activeCell="A49" sqref="A49:XFD547"/>
      <selection pane="bottomRight" activeCell="A49" sqref="A49:XFD547"/>
    </sheetView>
  </sheetViews>
  <sheetFormatPr defaultRowHeight="12.75"/>
  <cols>
    <col min="1" max="1" width="9" style="224" customWidth="1"/>
    <col min="2" max="2" width="44" style="210" customWidth="1"/>
    <col min="3" max="3" width="16.5" style="210" customWidth="1"/>
    <col min="4" max="4" width="16.1640625" style="210" customWidth="1"/>
    <col min="5" max="5" width="6.5" style="210" customWidth="1"/>
    <col min="6" max="6" width="49.5" style="210" customWidth="1"/>
    <col min="7" max="13" width="2.33203125" style="210" bestFit="1" customWidth="1"/>
    <col min="14" max="16384" width="9.33203125" style="210"/>
  </cols>
  <sheetData>
    <row r="2" spans="1:6" ht="15.75">
      <c r="B2" s="225" t="s">
        <v>203</v>
      </c>
      <c r="C2" s="225"/>
      <c r="D2" s="225"/>
      <c r="E2" s="225"/>
      <c r="F2" s="225"/>
    </row>
    <row r="3" spans="1:6" ht="15">
      <c r="B3" s="226" t="s">
        <v>204</v>
      </c>
      <c r="C3" s="226"/>
      <c r="D3" s="226"/>
      <c r="E3" s="226"/>
      <c r="F3" s="226"/>
    </row>
    <row r="4" spans="1:6" ht="4.5" customHeight="1">
      <c r="B4" s="227"/>
      <c r="C4" s="228"/>
      <c r="D4" s="228"/>
      <c r="E4" s="228"/>
      <c r="F4" s="228"/>
    </row>
    <row r="5" spans="1:6" ht="15">
      <c r="B5" s="227" t="s">
        <v>243</v>
      </c>
      <c r="C5" s="226" t="s">
        <v>244</v>
      </c>
      <c r="D5" s="226"/>
      <c r="E5" s="226"/>
      <c r="F5" s="226"/>
    </row>
    <row r="6" spans="1:6" ht="15">
      <c r="B6" s="227"/>
      <c r="C6" s="229"/>
      <c r="D6" s="229"/>
      <c r="E6" s="229"/>
      <c r="F6" s="229"/>
    </row>
    <row r="7" spans="1:6" ht="6.75" customHeight="1"/>
    <row r="8" spans="1:6" ht="24" customHeight="1">
      <c r="A8" s="230" t="s">
        <v>206</v>
      </c>
      <c r="B8" s="230" t="s">
        <v>207</v>
      </c>
      <c r="C8" s="231" t="s">
        <v>62</v>
      </c>
      <c r="D8" s="231" t="s">
        <v>76</v>
      </c>
      <c r="E8" s="231"/>
      <c r="F8" s="231" t="s">
        <v>245</v>
      </c>
    </row>
    <row r="9" spans="1:6">
      <c r="A9" s="232" t="s">
        <v>208</v>
      </c>
      <c r="B9" s="207">
        <v>1</v>
      </c>
      <c r="C9" s="207"/>
      <c r="D9" s="207"/>
      <c r="E9" s="207"/>
      <c r="F9" s="207"/>
    </row>
    <row r="10" spans="1:6">
      <c r="A10" s="232" t="s">
        <v>209</v>
      </c>
      <c r="B10" s="233" t="s">
        <v>210</v>
      </c>
      <c r="C10" s="234"/>
      <c r="D10" s="234"/>
      <c r="E10" s="234"/>
      <c r="F10" s="234"/>
    </row>
    <row r="11" spans="1:6" ht="61.5" customHeight="1">
      <c r="A11" s="232">
        <v>1</v>
      </c>
      <c r="B11" s="233" t="s">
        <v>211</v>
      </c>
      <c r="C11" s="235">
        <v>0</v>
      </c>
      <c r="D11" s="235">
        <v>0</v>
      </c>
      <c r="E11" s="235"/>
      <c r="F11" s="235"/>
    </row>
    <row r="12" spans="1:6">
      <c r="A12" s="232"/>
      <c r="B12" s="233"/>
      <c r="C12" s="235">
        <v>0</v>
      </c>
      <c r="D12" s="235">
        <v>0</v>
      </c>
      <c r="E12" s="235"/>
      <c r="F12" s="235"/>
    </row>
    <row r="13" spans="1:6">
      <c r="A13" s="232">
        <v>2</v>
      </c>
      <c r="B13" s="233" t="s">
        <v>212</v>
      </c>
      <c r="C13" s="235">
        <v>0</v>
      </c>
      <c r="D13" s="235">
        <v>0</v>
      </c>
      <c r="E13" s="235"/>
      <c r="F13" s="235"/>
    </row>
    <row r="14" spans="1:6" ht="76.5">
      <c r="A14" s="232">
        <v>2.1</v>
      </c>
      <c r="B14" s="233" t="s">
        <v>213</v>
      </c>
      <c r="C14" s="235">
        <v>84412</v>
      </c>
      <c r="D14" s="235">
        <v>6881627</v>
      </c>
      <c r="E14" s="235">
        <f t="shared" ref="E14:E15" si="0">+(D14-C14)/D14*100</f>
        <v>98.773371471601124</v>
      </c>
      <c r="F14" s="236" t="s">
        <v>246</v>
      </c>
    </row>
    <row r="15" spans="1:6" ht="120" customHeight="1">
      <c r="A15" s="232">
        <v>2.2000000000000002</v>
      </c>
      <c r="B15" s="233" t="s">
        <v>214</v>
      </c>
      <c r="C15" s="235">
        <v>241521</v>
      </c>
      <c r="D15" s="235">
        <v>31048966</v>
      </c>
      <c r="E15" s="235">
        <f t="shared" si="0"/>
        <v>99.222128685380369</v>
      </c>
      <c r="F15" s="236" t="s">
        <v>247</v>
      </c>
    </row>
    <row r="16" spans="1:6">
      <c r="A16" s="232"/>
      <c r="B16" s="233" t="s">
        <v>215</v>
      </c>
      <c r="C16" s="237">
        <f t="shared" ref="C16:D16" si="1">C14+C15</f>
        <v>325933</v>
      </c>
      <c r="D16" s="237">
        <f t="shared" si="1"/>
        <v>37930593</v>
      </c>
      <c r="E16" s="237"/>
      <c r="F16" s="237"/>
    </row>
    <row r="17" spans="1:6">
      <c r="A17" s="232"/>
      <c r="B17" s="233"/>
      <c r="C17" s="235">
        <v>0</v>
      </c>
      <c r="D17" s="235">
        <v>0</v>
      </c>
      <c r="E17" s="235"/>
      <c r="F17" s="235"/>
    </row>
    <row r="18" spans="1:6" ht="25.5">
      <c r="A18" s="232">
        <v>3</v>
      </c>
      <c r="B18" s="233" t="s">
        <v>216</v>
      </c>
      <c r="C18" s="235">
        <v>358686</v>
      </c>
      <c r="D18" s="235">
        <v>41571323</v>
      </c>
      <c r="E18" s="235">
        <f t="shared" ref="E18:E19" si="2">+(D18-C18)/D18*100</f>
        <v>99.13717925214938</v>
      </c>
      <c r="F18" s="238" t="s">
        <v>248</v>
      </c>
    </row>
    <row r="19" spans="1:6" ht="63.75">
      <c r="A19" s="232">
        <v>4</v>
      </c>
      <c r="B19" s="233" t="s">
        <v>217</v>
      </c>
      <c r="C19" s="235">
        <v>330712</v>
      </c>
      <c r="D19" s="235">
        <v>19012730</v>
      </c>
      <c r="E19" s="235">
        <f t="shared" si="2"/>
        <v>98.2605759404357</v>
      </c>
      <c r="F19" s="235" t="s">
        <v>249</v>
      </c>
    </row>
    <row r="20" spans="1:6">
      <c r="A20" s="232"/>
      <c r="B20" s="233"/>
      <c r="C20" s="235">
        <v>0</v>
      </c>
      <c r="D20" s="235">
        <v>0</v>
      </c>
      <c r="E20" s="235"/>
      <c r="F20" s="235"/>
    </row>
    <row r="21" spans="1:6">
      <c r="A21" s="232">
        <v>5</v>
      </c>
      <c r="B21" s="233" t="s">
        <v>218</v>
      </c>
      <c r="C21" s="235">
        <v>0</v>
      </c>
      <c r="D21" s="235">
        <v>0</v>
      </c>
      <c r="E21" s="235"/>
      <c r="F21" s="235"/>
    </row>
    <row r="22" spans="1:6" ht="25.5">
      <c r="A22" s="239">
        <v>5.0999999999999996</v>
      </c>
      <c r="B22" s="234" t="s">
        <v>219</v>
      </c>
      <c r="C22" s="235">
        <v>541950</v>
      </c>
      <c r="D22" s="235">
        <v>23506227</v>
      </c>
      <c r="E22" s="235">
        <f t="shared" ref="E22:E26" si="3">+(D22-C22)/D22*100</f>
        <v>97.694440711391067</v>
      </c>
      <c r="F22" s="235" t="s">
        <v>250</v>
      </c>
    </row>
    <row r="23" spans="1:6" ht="25.5">
      <c r="A23" s="239">
        <v>5.2</v>
      </c>
      <c r="B23" s="234" t="s">
        <v>220</v>
      </c>
      <c r="C23" s="235">
        <v>645279</v>
      </c>
      <c r="D23" s="235">
        <v>24373581</v>
      </c>
      <c r="E23" s="235">
        <f t="shared" si="3"/>
        <v>97.352547415991111</v>
      </c>
      <c r="F23" s="235" t="s">
        <v>251</v>
      </c>
    </row>
    <row r="24" spans="1:6" ht="38.25">
      <c r="A24" s="239">
        <v>5.3</v>
      </c>
      <c r="B24" s="234" t="s">
        <v>221</v>
      </c>
      <c r="C24" s="235">
        <v>1926784</v>
      </c>
      <c r="D24" s="235">
        <v>6043023</v>
      </c>
      <c r="E24" s="235">
        <f t="shared" si="3"/>
        <v>68.115560705296005</v>
      </c>
      <c r="F24" s="235" t="s">
        <v>252</v>
      </c>
    </row>
    <row r="25" spans="1:6" ht="25.5">
      <c r="A25" s="239">
        <v>5.4</v>
      </c>
      <c r="B25" s="234" t="s">
        <v>222</v>
      </c>
      <c r="C25" s="235">
        <v>69955</v>
      </c>
      <c r="D25" s="235">
        <v>4484428</v>
      </c>
      <c r="E25" s="235">
        <f t="shared" si="3"/>
        <v>98.440046311369031</v>
      </c>
      <c r="F25" s="235" t="s">
        <v>253</v>
      </c>
    </row>
    <row r="26" spans="1:6">
      <c r="A26" s="239">
        <v>5.5</v>
      </c>
      <c r="B26" s="234" t="s">
        <v>223</v>
      </c>
      <c r="C26" s="235">
        <v>1242401</v>
      </c>
      <c r="D26" s="235">
        <v>1425366</v>
      </c>
      <c r="E26" s="235">
        <f t="shared" si="3"/>
        <v>12.836352207082252</v>
      </c>
      <c r="F26" s="235" t="s">
        <v>254</v>
      </c>
    </row>
    <row r="27" spans="1:6">
      <c r="A27" s="239">
        <v>5.6</v>
      </c>
      <c r="B27" s="234" t="s">
        <v>224</v>
      </c>
      <c r="C27" s="235">
        <v>0</v>
      </c>
      <c r="D27" s="235">
        <v>0</v>
      </c>
      <c r="E27" s="235"/>
      <c r="F27" s="235"/>
    </row>
    <row r="28" spans="1:6" ht="25.5">
      <c r="A28" s="239">
        <v>5.7</v>
      </c>
      <c r="B28" s="234" t="s">
        <v>225</v>
      </c>
      <c r="C28" s="235">
        <v>54800</v>
      </c>
      <c r="D28" s="235">
        <v>43800</v>
      </c>
      <c r="E28" s="235">
        <f t="shared" ref="E28" si="4">+(D28-C28)/D28*100</f>
        <v>-25.11415525114155</v>
      </c>
      <c r="F28" s="235" t="s">
        <v>255</v>
      </c>
    </row>
    <row r="29" spans="1:6">
      <c r="A29" s="239" t="s">
        <v>208</v>
      </c>
      <c r="B29" s="234" t="s">
        <v>208</v>
      </c>
      <c r="C29" s="235">
        <v>0</v>
      </c>
      <c r="D29" s="235">
        <v>0</v>
      </c>
      <c r="E29" s="235"/>
      <c r="F29" s="235"/>
    </row>
    <row r="30" spans="1:6">
      <c r="A30" s="239"/>
      <c r="B30" s="233" t="s">
        <v>226</v>
      </c>
      <c r="C30" s="237">
        <f t="shared" ref="C30:D30" si="5">SUM(C22:C29)</f>
        <v>4481169</v>
      </c>
      <c r="D30" s="237">
        <f t="shared" si="5"/>
        <v>59876425</v>
      </c>
      <c r="E30" s="237"/>
      <c r="F30" s="237"/>
    </row>
    <row r="31" spans="1:6">
      <c r="A31" s="232">
        <v>6</v>
      </c>
      <c r="B31" s="233" t="s">
        <v>227</v>
      </c>
      <c r="C31" s="235">
        <v>0</v>
      </c>
      <c r="D31" s="235">
        <v>0</v>
      </c>
      <c r="E31" s="235"/>
      <c r="F31" s="235"/>
    </row>
    <row r="32" spans="1:6" ht="25.5">
      <c r="A32" s="239" t="s">
        <v>228</v>
      </c>
      <c r="B32" s="234" t="s">
        <v>229</v>
      </c>
      <c r="C32" s="235">
        <v>-208207228</v>
      </c>
      <c r="D32" s="235">
        <v>287255508</v>
      </c>
      <c r="E32" s="235">
        <f t="shared" ref="E32:E35" si="6">+(D32-C32)/D32*100</f>
        <v>172.48154420071208</v>
      </c>
      <c r="F32" s="235" t="s">
        <v>256</v>
      </c>
    </row>
    <row r="33" spans="1:6" ht="38.25">
      <c r="A33" s="239">
        <v>6.2</v>
      </c>
      <c r="B33" s="234" t="s">
        <v>230</v>
      </c>
      <c r="C33" s="235">
        <v>15835543</v>
      </c>
      <c r="D33" s="235">
        <v>18976694</v>
      </c>
      <c r="E33" s="235">
        <f t="shared" si="6"/>
        <v>16.552677721419759</v>
      </c>
      <c r="F33" s="235" t="s">
        <v>257</v>
      </c>
    </row>
    <row r="34" spans="1:6" ht="25.5">
      <c r="A34" s="239">
        <v>6.3</v>
      </c>
      <c r="B34" s="234" t="s">
        <v>231</v>
      </c>
      <c r="C34" s="235">
        <v>5238836</v>
      </c>
      <c r="D34" s="235">
        <v>6471189</v>
      </c>
      <c r="E34" s="235">
        <f t="shared" si="6"/>
        <v>19.043687334738639</v>
      </c>
      <c r="F34" s="235" t="s">
        <v>258</v>
      </c>
    </row>
    <row r="35" spans="1:6">
      <c r="A35" s="239">
        <v>6.4</v>
      </c>
      <c r="B35" s="234" t="s">
        <v>232</v>
      </c>
      <c r="C35" s="235">
        <v>0</v>
      </c>
      <c r="D35" s="235">
        <v>3492616</v>
      </c>
      <c r="E35" s="235">
        <f t="shared" si="6"/>
        <v>100</v>
      </c>
      <c r="F35" s="235" t="s">
        <v>259</v>
      </c>
    </row>
    <row r="36" spans="1:6">
      <c r="A36" s="239">
        <v>6.5</v>
      </c>
      <c r="B36" s="234" t="s">
        <v>233</v>
      </c>
      <c r="C36" s="235">
        <v>0</v>
      </c>
      <c r="D36" s="235">
        <v>0</v>
      </c>
      <c r="E36" s="235"/>
      <c r="F36" s="235"/>
    </row>
    <row r="37" spans="1:6" ht="25.5">
      <c r="A37" s="239">
        <v>6.6</v>
      </c>
      <c r="B37" s="234" t="s">
        <v>234</v>
      </c>
      <c r="C37" s="235">
        <v>10508292</v>
      </c>
      <c r="D37" s="235">
        <v>17492966</v>
      </c>
      <c r="E37" s="235">
        <f t="shared" ref="E37" si="7">+(D37-C37)/D37*100</f>
        <v>39.928471821188012</v>
      </c>
      <c r="F37" s="235" t="s">
        <v>260</v>
      </c>
    </row>
    <row r="38" spans="1:6">
      <c r="A38" s="239"/>
      <c r="B38" s="233" t="s">
        <v>235</v>
      </c>
      <c r="C38" s="237">
        <f t="shared" ref="C38:D38" si="8">SUM(C32:C37)</f>
        <v>-176624557</v>
      </c>
      <c r="D38" s="237">
        <f t="shared" si="8"/>
        <v>333688973</v>
      </c>
      <c r="E38" s="237"/>
      <c r="F38" s="237"/>
    </row>
    <row r="39" spans="1:6" s="240" customFormat="1">
      <c r="A39" s="239">
        <v>7</v>
      </c>
      <c r="B39" s="234" t="s">
        <v>236</v>
      </c>
      <c r="C39" s="235">
        <v>0</v>
      </c>
      <c r="D39" s="235">
        <v>0</v>
      </c>
      <c r="E39" s="235"/>
      <c r="F39" s="235"/>
    </row>
    <row r="40" spans="1:6">
      <c r="A40" s="239"/>
      <c r="B40" s="234"/>
      <c r="C40" s="235">
        <v>0</v>
      </c>
      <c r="D40" s="235">
        <v>0</v>
      </c>
      <c r="E40" s="235"/>
      <c r="F40" s="235"/>
    </row>
    <row r="41" spans="1:6">
      <c r="A41" s="239"/>
      <c r="B41" s="234"/>
      <c r="C41" s="235">
        <v>0</v>
      </c>
      <c r="D41" s="235">
        <v>0</v>
      </c>
      <c r="E41" s="235"/>
      <c r="F41" s="235"/>
    </row>
    <row r="42" spans="1:6">
      <c r="A42" s="239">
        <v>9.1</v>
      </c>
      <c r="B42" s="234" t="s">
        <v>237</v>
      </c>
      <c r="C42" s="235">
        <v>191241237</v>
      </c>
      <c r="D42" s="235">
        <v>161716394</v>
      </c>
      <c r="E42" s="235"/>
      <c r="F42" s="235" t="s">
        <v>261</v>
      </c>
    </row>
    <row r="43" spans="1:6" ht="13.5" customHeight="1">
      <c r="A43" s="239"/>
      <c r="B43" s="234"/>
      <c r="C43" s="235">
        <v>0</v>
      </c>
      <c r="D43" s="235">
        <v>0</v>
      </c>
      <c r="E43" s="235"/>
      <c r="F43" s="235"/>
    </row>
    <row r="44" spans="1:6">
      <c r="A44" s="239">
        <v>10</v>
      </c>
      <c r="B44" s="233" t="s">
        <v>238</v>
      </c>
      <c r="C44" s="235">
        <v>1859021</v>
      </c>
      <c r="D44" s="235">
        <v>20075532</v>
      </c>
      <c r="E44" s="235">
        <f t="shared" ref="E44" si="9">+(D44-C44)/D44*100</f>
        <v>90.739866818971464</v>
      </c>
      <c r="F44" s="235" t="s">
        <v>262</v>
      </c>
    </row>
    <row r="45" spans="1:6">
      <c r="A45" s="239">
        <v>11</v>
      </c>
      <c r="B45" s="233" t="s">
        <v>239</v>
      </c>
      <c r="C45" s="237">
        <f t="shared" ref="C45:D45" si="10">C11+C16+C18+C19+C30+C38+C39+C42+C44</f>
        <v>21972201</v>
      </c>
      <c r="D45" s="237">
        <f t="shared" si="10"/>
        <v>673871970</v>
      </c>
      <c r="E45" s="237"/>
      <c r="F45" s="237"/>
    </row>
    <row r="46" spans="1:6">
      <c r="A46" s="239">
        <v>12</v>
      </c>
      <c r="B46" s="233" t="s">
        <v>240</v>
      </c>
      <c r="C46" s="235">
        <v>19384502</v>
      </c>
      <c r="D46" s="235">
        <v>5145537</v>
      </c>
      <c r="E46" s="235"/>
      <c r="F46" s="235"/>
    </row>
    <row r="47" spans="1:6">
      <c r="A47" s="239">
        <v>13</v>
      </c>
      <c r="B47" s="233" t="s">
        <v>241</v>
      </c>
      <c r="C47" s="237">
        <f t="shared" ref="C47:D47" si="11">C45-C46</f>
        <v>2587699</v>
      </c>
      <c r="D47" s="237">
        <f t="shared" si="11"/>
        <v>668726433</v>
      </c>
      <c r="E47" s="237"/>
      <c r="F47" s="237"/>
    </row>
    <row r="48" spans="1:6" ht="38.25">
      <c r="A48" s="239">
        <v>14</v>
      </c>
      <c r="B48" s="234" t="s">
        <v>242</v>
      </c>
      <c r="C48" s="235"/>
      <c r="D48" s="235"/>
      <c r="E48" s="235"/>
      <c r="F48" s="235"/>
    </row>
  </sheetData>
  <mergeCells count="3">
    <mergeCell ref="B2:F2"/>
    <mergeCell ref="B3:F3"/>
    <mergeCell ref="C5:F5"/>
  </mergeCells>
  <printOptions horizontalCentered="1"/>
  <pageMargins left="0.47244094488188981" right="0.23622047244094491" top="0.35433070866141736" bottom="0.35433070866141736" header="0.39370078740157483" footer="0.27559055118110237"/>
  <pageSetup paperSize="9" scale="75" fitToHeight="4"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2:I48"/>
  <sheetViews>
    <sheetView view="pageBreakPreview" zoomScaleSheetLayoutView="100" workbookViewId="0">
      <pane xSplit="2" ySplit="8" topLeftCell="C30" activePane="bottomRight" state="frozen"/>
      <selection activeCell="A49" sqref="A49:XFD547"/>
      <selection pane="topRight" activeCell="A49" sqref="A49:XFD547"/>
      <selection pane="bottomLeft" activeCell="A49" sqref="A49:XFD547"/>
      <selection pane="bottomRight" activeCell="A49" sqref="A49:XFD547"/>
    </sheetView>
  </sheetViews>
  <sheetFormatPr defaultRowHeight="12.75"/>
  <cols>
    <col min="1" max="1" width="9" style="194" customWidth="1"/>
    <col min="2" max="2" width="45.5" style="198" customWidth="1"/>
    <col min="3" max="3" width="15.33203125" style="198" customWidth="1"/>
    <col min="4" max="4" width="16" style="198" customWidth="1"/>
    <col min="5" max="5" width="8.6640625" style="198" customWidth="1"/>
    <col min="6" max="6" width="58" style="241" customWidth="1"/>
    <col min="7" max="7" width="12.6640625" style="198" bestFit="1" customWidth="1"/>
    <col min="8" max="8" width="9.33203125" style="198"/>
    <col min="9" max="9" width="13.1640625" style="198" bestFit="1" customWidth="1"/>
    <col min="10" max="16384" width="9.33203125" style="198"/>
  </cols>
  <sheetData>
    <row r="2" spans="1:9" ht="15.75">
      <c r="B2" s="195" t="s">
        <v>203</v>
      </c>
      <c r="C2" s="197"/>
      <c r="D2" s="197"/>
      <c r="E2" s="197"/>
    </row>
    <row r="3" spans="1:9" ht="15.75">
      <c r="B3" s="199" t="s">
        <v>204</v>
      </c>
      <c r="C3" s="199"/>
      <c r="D3" s="199"/>
      <c r="E3" s="199"/>
      <c r="F3" s="242"/>
    </row>
    <row r="4" spans="1:9" ht="4.5" customHeight="1">
      <c r="B4" s="199"/>
      <c r="C4" s="202"/>
      <c r="D4" s="202"/>
      <c r="E4" s="202"/>
      <c r="F4" s="242"/>
    </row>
    <row r="5" spans="1:9" ht="15">
      <c r="B5" s="203" t="s">
        <v>243</v>
      </c>
      <c r="C5" s="203" t="s">
        <v>244</v>
      </c>
      <c r="D5" s="204"/>
      <c r="E5" s="204"/>
      <c r="F5" s="243"/>
    </row>
    <row r="6" spans="1:9" ht="15">
      <c r="B6" s="203"/>
      <c r="C6" s="204"/>
      <c r="D6" s="204"/>
      <c r="E6" s="204"/>
      <c r="F6" s="243"/>
    </row>
    <row r="7" spans="1:9" ht="6.75" customHeight="1"/>
    <row r="8" spans="1:9" s="210" customFormat="1" ht="24" customHeight="1">
      <c r="A8" s="230" t="s">
        <v>206</v>
      </c>
      <c r="B8" s="230" t="s">
        <v>207</v>
      </c>
      <c r="C8" s="231" t="s">
        <v>76</v>
      </c>
      <c r="D8" s="231" t="s">
        <v>63</v>
      </c>
      <c r="E8" s="231"/>
      <c r="F8" s="231" t="s">
        <v>263</v>
      </c>
    </row>
    <row r="9" spans="1:9">
      <c r="A9" s="214" t="s">
        <v>208</v>
      </c>
      <c r="B9" s="244">
        <v>1</v>
      </c>
      <c r="C9" s="245"/>
      <c r="D9" s="245"/>
      <c r="E9" s="245"/>
      <c r="F9" s="223"/>
    </row>
    <row r="10" spans="1:9">
      <c r="A10" s="214" t="s">
        <v>209</v>
      </c>
      <c r="B10" s="246" t="s">
        <v>210</v>
      </c>
      <c r="C10" s="247"/>
      <c r="D10" s="247"/>
      <c r="E10" s="247"/>
      <c r="F10" s="223"/>
    </row>
    <row r="11" spans="1:9">
      <c r="A11" s="214">
        <v>1</v>
      </c>
      <c r="B11" s="246" t="s">
        <v>211</v>
      </c>
      <c r="C11" s="248">
        <v>0</v>
      </c>
      <c r="D11" s="248">
        <v>0</v>
      </c>
      <c r="E11" s="248"/>
      <c r="F11" s="249"/>
    </row>
    <row r="12" spans="1:9">
      <c r="A12" s="214"/>
      <c r="B12" s="246"/>
      <c r="C12" s="248">
        <v>0</v>
      </c>
      <c r="D12" s="248">
        <v>0</v>
      </c>
      <c r="E12" s="248"/>
      <c r="F12" s="249"/>
    </row>
    <row r="13" spans="1:9">
      <c r="A13" s="245">
        <v>2</v>
      </c>
      <c r="B13" s="246" t="s">
        <v>212</v>
      </c>
      <c r="C13" s="248">
        <v>0</v>
      </c>
      <c r="D13" s="248">
        <v>0</v>
      </c>
      <c r="E13" s="248"/>
      <c r="F13" s="249"/>
    </row>
    <row r="14" spans="1:9" ht="81.75" customHeight="1">
      <c r="A14" s="245">
        <v>2.1</v>
      </c>
      <c r="B14" s="246" t="s">
        <v>213</v>
      </c>
      <c r="C14" s="248">
        <v>6881627</v>
      </c>
      <c r="D14" s="248">
        <v>10069946</v>
      </c>
      <c r="E14" s="250">
        <f>+(D14-C14)/C14*100</f>
        <v>46.330889482966747</v>
      </c>
      <c r="F14" s="251" t="s">
        <v>264</v>
      </c>
      <c r="I14" s="206"/>
    </row>
    <row r="15" spans="1:9" ht="169.5" customHeight="1">
      <c r="A15" s="245">
        <v>2.2000000000000002</v>
      </c>
      <c r="B15" s="246" t="s">
        <v>214</v>
      </c>
      <c r="C15" s="248">
        <v>31048966</v>
      </c>
      <c r="D15" s="248">
        <v>42692761</v>
      </c>
      <c r="E15" s="250">
        <f>+(D15-C15)/C15*100</f>
        <v>37.501393766220744</v>
      </c>
      <c r="F15" s="251" t="s">
        <v>265</v>
      </c>
    </row>
    <row r="16" spans="1:9">
      <c r="A16" s="245"/>
      <c r="B16" s="246" t="s">
        <v>215</v>
      </c>
      <c r="C16" s="252">
        <f t="shared" ref="C16:D16" si="0">C14+C15</f>
        <v>37930593</v>
      </c>
      <c r="D16" s="252">
        <f t="shared" si="0"/>
        <v>52762707</v>
      </c>
      <c r="E16" s="252"/>
      <c r="F16" s="253"/>
    </row>
    <row r="17" spans="1:6">
      <c r="A17" s="245"/>
      <c r="B17" s="246"/>
      <c r="C17" s="248">
        <v>0</v>
      </c>
      <c r="D17" s="248">
        <v>0</v>
      </c>
      <c r="E17" s="248"/>
      <c r="F17" s="249"/>
    </row>
    <row r="18" spans="1:6" ht="191.25" customHeight="1">
      <c r="A18" s="245">
        <v>3</v>
      </c>
      <c r="B18" s="246" t="s">
        <v>216</v>
      </c>
      <c r="C18" s="248">
        <v>41571323</v>
      </c>
      <c r="D18" s="248">
        <v>58740746</v>
      </c>
      <c r="E18" s="250">
        <f t="shared" ref="E18:E19" si="1">+(D18-C18)/C18*100</f>
        <v>41.301122410754168</v>
      </c>
      <c r="F18" s="254" t="s">
        <v>266</v>
      </c>
    </row>
    <row r="19" spans="1:6" ht="38.25">
      <c r="A19" s="245">
        <v>4</v>
      </c>
      <c r="B19" s="246" t="s">
        <v>217</v>
      </c>
      <c r="C19" s="248">
        <v>19012730</v>
      </c>
      <c r="D19" s="248">
        <v>68794349</v>
      </c>
      <c r="E19" s="250">
        <f t="shared" si="1"/>
        <v>261.83309288040169</v>
      </c>
      <c r="F19" s="249" t="s">
        <v>267</v>
      </c>
    </row>
    <row r="20" spans="1:6">
      <c r="A20" s="245"/>
      <c r="B20" s="246"/>
      <c r="C20" s="248">
        <v>0</v>
      </c>
      <c r="D20" s="248">
        <v>0</v>
      </c>
      <c r="E20" s="248"/>
      <c r="F20" s="249"/>
    </row>
    <row r="21" spans="1:6">
      <c r="A21" s="245">
        <v>5</v>
      </c>
      <c r="B21" s="246" t="s">
        <v>218</v>
      </c>
      <c r="C21" s="248">
        <v>0</v>
      </c>
      <c r="D21" s="248">
        <v>0</v>
      </c>
      <c r="E21" s="248"/>
      <c r="F21" s="249"/>
    </row>
    <row r="22" spans="1:6">
      <c r="A22" s="221">
        <v>5.0999999999999996</v>
      </c>
      <c r="B22" s="255" t="s">
        <v>219</v>
      </c>
      <c r="C22" s="248">
        <v>23506227</v>
      </c>
      <c r="D22" s="248">
        <v>22254639</v>
      </c>
      <c r="E22" s="250">
        <f t="shared" ref="E22:E26" si="2">+(D22-C22)/C22*100</f>
        <v>-5.3244955049570484</v>
      </c>
      <c r="F22" s="249"/>
    </row>
    <row r="23" spans="1:6" ht="38.25">
      <c r="A23" s="221">
        <v>5.2</v>
      </c>
      <c r="B23" s="255" t="s">
        <v>220</v>
      </c>
      <c r="C23" s="248">
        <v>24373581</v>
      </c>
      <c r="D23" s="248">
        <v>28198883</v>
      </c>
      <c r="E23" s="250">
        <f t="shared" si="2"/>
        <v>15.69446032571086</v>
      </c>
      <c r="F23" s="249" t="s">
        <v>268</v>
      </c>
    </row>
    <row r="24" spans="1:6">
      <c r="A24" s="221">
        <v>5.3</v>
      </c>
      <c r="B24" s="255" t="s">
        <v>221</v>
      </c>
      <c r="C24" s="248">
        <v>6043023</v>
      </c>
      <c r="D24" s="248">
        <v>6014593</v>
      </c>
      <c r="E24" s="250">
        <f t="shared" si="2"/>
        <v>-0.47045990061596649</v>
      </c>
      <c r="F24" s="249"/>
    </row>
    <row r="25" spans="1:6">
      <c r="A25" s="221">
        <v>5.4</v>
      </c>
      <c r="B25" s="255" t="s">
        <v>222</v>
      </c>
      <c r="C25" s="248">
        <v>4484428</v>
      </c>
      <c r="D25" s="248">
        <v>4974104</v>
      </c>
      <c r="E25" s="250">
        <f t="shared" si="2"/>
        <v>10.919475125924643</v>
      </c>
      <c r="F25" s="249" t="s">
        <v>269</v>
      </c>
    </row>
    <row r="26" spans="1:6" ht="63.75">
      <c r="A26" s="221">
        <v>5.5</v>
      </c>
      <c r="B26" s="255" t="s">
        <v>223</v>
      </c>
      <c r="C26" s="248">
        <v>1425366</v>
      </c>
      <c r="D26" s="248">
        <v>3206537</v>
      </c>
      <c r="E26" s="250">
        <f t="shared" si="2"/>
        <v>124.96236054458996</v>
      </c>
      <c r="F26" s="249" t="s">
        <v>270</v>
      </c>
    </row>
    <row r="27" spans="1:6">
      <c r="A27" s="221">
        <v>5.6</v>
      </c>
      <c r="B27" s="255" t="s">
        <v>224</v>
      </c>
      <c r="C27" s="248">
        <v>0</v>
      </c>
      <c r="D27" s="248">
        <v>0</v>
      </c>
      <c r="E27" s="248"/>
      <c r="F27" s="249"/>
    </row>
    <row r="28" spans="1:6" ht="25.5">
      <c r="A28" s="221">
        <v>5.7</v>
      </c>
      <c r="B28" s="255" t="s">
        <v>225</v>
      </c>
      <c r="C28" s="248">
        <v>43800</v>
      </c>
      <c r="D28" s="248">
        <v>32754</v>
      </c>
      <c r="E28" s="250">
        <f>+(D28-C28)/C28*100</f>
        <v>-25.219178082191778</v>
      </c>
      <c r="F28" s="249" t="s">
        <v>255</v>
      </c>
    </row>
    <row r="29" spans="1:6">
      <c r="A29" s="221" t="s">
        <v>208</v>
      </c>
      <c r="B29" s="255" t="s">
        <v>208</v>
      </c>
      <c r="C29" s="248">
        <v>0</v>
      </c>
      <c r="D29" s="248">
        <v>0</v>
      </c>
      <c r="E29" s="248"/>
      <c r="F29" s="249"/>
    </row>
    <row r="30" spans="1:6">
      <c r="A30" s="221"/>
      <c r="B30" s="246" t="s">
        <v>226</v>
      </c>
      <c r="C30" s="252">
        <f t="shared" ref="C30:D30" si="3">SUM(C22:C29)</f>
        <v>59876425</v>
      </c>
      <c r="D30" s="252">
        <f t="shared" si="3"/>
        <v>64681510</v>
      </c>
      <c r="E30" s="252"/>
      <c r="F30" s="253"/>
    </row>
    <row r="31" spans="1:6">
      <c r="A31" s="245">
        <v>6</v>
      </c>
      <c r="B31" s="246" t="s">
        <v>227</v>
      </c>
      <c r="C31" s="248">
        <v>0</v>
      </c>
      <c r="D31" s="248">
        <v>0</v>
      </c>
      <c r="E31" s="248"/>
      <c r="F31" s="249"/>
    </row>
    <row r="32" spans="1:6">
      <c r="A32" s="221" t="s">
        <v>228</v>
      </c>
      <c r="B32" s="255" t="s">
        <v>229</v>
      </c>
      <c r="C32" s="248">
        <v>287255508</v>
      </c>
      <c r="D32" s="248">
        <v>287626705</v>
      </c>
      <c r="E32" s="250">
        <f t="shared" ref="E32:E35" si="4">+(D32-C32)/C32*100</f>
        <v>0.1292218911952073</v>
      </c>
      <c r="F32" s="249" t="s">
        <v>269</v>
      </c>
    </row>
    <row r="33" spans="1:8" ht="51">
      <c r="A33" s="221">
        <v>6.2</v>
      </c>
      <c r="B33" s="255" t="s">
        <v>230</v>
      </c>
      <c r="C33" s="248">
        <v>18976694</v>
      </c>
      <c r="D33" s="248">
        <v>16069593</v>
      </c>
      <c r="E33" s="250">
        <f t="shared" si="4"/>
        <v>-15.319322743993238</v>
      </c>
      <c r="F33" s="256" t="s">
        <v>271</v>
      </c>
    </row>
    <row r="34" spans="1:8">
      <c r="A34" s="221">
        <v>6.3</v>
      </c>
      <c r="B34" s="255" t="s">
        <v>231</v>
      </c>
      <c r="C34" s="248">
        <v>6471189</v>
      </c>
      <c r="D34" s="248">
        <v>5921430</v>
      </c>
      <c r="E34" s="250">
        <f t="shared" si="4"/>
        <v>-8.4954866872223942</v>
      </c>
      <c r="F34" s="249"/>
    </row>
    <row r="35" spans="1:8" ht="25.5">
      <c r="A35" s="221">
        <v>6.4</v>
      </c>
      <c r="B35" s="255" t="s">
        <v>232</v>
      </c>
      <c r="C35" s="248">
        <v>3492616</v>
      </c>
      <c r="D35" s="248">
        <v>11701524</v>
      </c>
      <c r="E35" s="250">
        <f t="shared" si="4"/>
        <v>235.03608756301867</v>
      </c>
      <c r="F35" s="249" t="s">
        <v>272</v>
      </c>
    </row>
    <row r="36" spans="1:8">
      <c r="A36" s="221">
        <v>6.5</v>
      </c>
      <c r="B36" s="255" t="s">
        <v>233</v>
      </c>
      <c r="C36" s="248">
        <v>0</v>
      </c>
      <c r="D36" s="248">
        <v>0</v>
      </c>
      <c r="E36" s="250"/>
      <c r="F36" s="249"/>
    </row>
    <row r="37" spans="1:8">
      <c r="A37" s="221">
        <v>6.6</v>
      </c>
      <c r="B37" s="255" t="s">
        <v>234</v>
      </c>
      <c r="C37" s="248">
        <v>17492966</v>
      </c>
      <c r="D37" s="248">
        <v>17888805</v>
      </c>
      <c r="E37" s="250">
        <f>+(D37-C37)/C37*100</f>
        <v>2.2628466779161407</v>
      </c>
      <c r="F37" s="249"/>
    </row>
    <row r="38" spans="1:8">
      <c r="A38" s="221"/>
      <c r="B38" s="246" t="s">
        <v>235</v>
      </c>
      <c r="C38" s="252">
        <f t="shared" ref="C38:D38" si="5">SUM(C32:C37)</f>
        <v>333688973</v>
      </c>
      <c r="D38" s="252">
        <f t="shared" si="5"/>
        <v>339208057</v>
      </c>
      <c r="E38" s="250">
        <f>+(D38-C38)/C38*100</f>
        <v>1.65396055805536</v>
      </c>
      <c r="F38" s="253"/>
    </row>
    <row r="39" spans="1:8" s="220" customFormat="1">
      <c r="A39" s="221">
        <v>7</v>
      </c>
      <c r="B39" s="255" t="s">
        <v>236</v>
      </c>
      <c r="C39" s="248">
        <v>0</v>
      </c>
      <c r="D39" s="248">
        <v>0</v>
      </c>
      <c r="E39" s="248"/>
      <c r="F39" s="249"/>
    </row>
    <row r="40" spans="1:8">
      <c r="A40" s="221"/>
      <c r="B40" s="255"/>
      <c r="C40" s="248">
        <v>0</v>
      </c>
      <c r="D40" s="248">
        <v>0</v>
      </c>
      <c r="E40" s="248"/>
      <c r="F40" s="249"/>
    </row>
    <row r="41" spans="1:8">
      <c r="A41" s="221"/>
      <c r="B41" s="255"/>
      <c r="C41" s="248">
        <v>0</v>
      </c>
      <c r="D41" s="248">
        <v>0</v>
      </c>
      <c r="E41" s="248"/>
      <c r="F41" s="249"/>
    </row>
    <row r="42" spans="1:8">
      <c r="A42" s="221">
        <v>9.1</v>
      </c>
      <c r="B42" s="257" t="s">
        <v>237</v>
      </c>
      <c r="C42" s="248">
        <v>161716394</v>
      </c>
      <c r="D42" s="248">
        <v>133298170</v>
      </c>
      <c r="E42" s="248"/>
      <c r="F42" s="249" t="s">
        <v>261</v>
      </c>
    </row>
    <row r="43" spans="1:8" ht="13.5" customHeight="1">
      <c r="A43" s="221"/>
      <c r="B43" s="257"/>
      <c r="C43" s="248">
        <v>0</v>
      </c>
      <c r="D43" s="248">
        <v>0</v>
      </c>
      <c r="E43" s="248"/>
      <c r="F43" s="249"/>
    </row>
    <row r="44" spans="1:8" ht="133.5" customHeight="1">
      <c r="A44" s="221">
        <v>10</v>
      </c>
      <c r="B44" s="246" t="s">
        <v>238</v>
      </c>
      <c r="C44" s="248">
        <v>20075532</v>
      </c>
      <c r="D44" s="248">
        <v>28434424</v>
      </c>
      <c r="E44" s="250">
        <f>+(D44-C44)/C44*100</f>
        <v>41.637212901755234</v>
      </c>
      <c r="F44" s="256" t="s">
        <v>273</v>
      </c>
      <c r="G44" s="206"/>
    </row>
    <row r="45" spans="1:8">
      <c r="A45" s="221">
        <v>11</v>
      </c>
      <c r="B45" s="258" t="s">
        <v>239</v>
      </c>
      <c r="C45" s="218">
        <f t="shared" ref="C45:D45" si="6">C11+C16+C18+C19+C30+C38+C39+C42+C44</f>
        <v>673871970</v>
      </c>
      <c r="D45" s="218">
        <f t="shared" si="6"/>
        <v>745919963</v>
      </c>
      <c r="E45" s="218"/>
      <c r="F45" s="253"/>
    </row>
    <row r="46" spans="1:8" ht="63.75">
      <c r="A46" s="221">
        <v>12</v>
      </c>
      <c r="B46" s="258" t="s">
        <v>240</v>
      </c>
      <c r="C46" s="216">
        <v>5145537</v>
      </c>
      <c r="D46" s="216">
        <v>11849373</v>
      </c>
      <c r="E46" s="250">
        <f>+(D46-C46)/C46*100</f>
        <v>130.28447759679892</v>
      </c>
      <c r="F46" s="259" t="s">
        <v>274</v>
      </c>
      <c r="G46" s="206"/>
      <c r="H46" s="206"/>
    </row>
    <row r="47" spans="1:8">
      <c r="A47" s="221">
        <v>13</v>
      </c>
      <c r="B47" s="258" t="s">
        <v>241</v>
      </c>
      <c r="C47" s="218">
        <f t="shared" ref="C47:D47" si="7">C45-C46</f>
        <v>668726433</v>
      </c>
      <c r="D47" s="218">
        <f t="shared" si="7"/>
        <v>734070590</v>
      </c>
      <c r="E47" s="218"/>
      <c r="F47" s="253"/>
    </row>
    <row r="48" spans="1:8" ht="38.25">
      <c r="A48" s="221">
        <v>14</v>
      </c>
      <c r="B48" s="260" t="s">
        <v>242</v>
      </c>
      <c r="C48" s="216"/>
      <c r="D48" s="216"/>
      <c r="E48" s="216"/>
      <c r="F48" s="249"/>
    </row>
  </sheetData>
  <printOptions horizontalCentered="1"/>
  <pageMargins left="0.47244094488188981" right="0.23622047244094491" top="0.6692913385826772" bottom="0.55118110236220474" header="0.74803149606299213" footer="0.51181102362204722"/>
  <pageSetup paperSize="9" scale="75" fitToHeight="4" orientation="portrait" horizontalDpi="300" verticalDpi="300" r:id="rId1"/>
  <headerFooter alignWithMargins="0"/>
  <rowBreaks count="1" manualBreakCount="1">
    <brk id="37" max="5" man="1"/>
  </rowBreaks>
</worksheet>
</file>

<file path=xl/worksheets/sheet7.xml><?xml version="1.0" encoding="utf-8"?>
<worksheet xmlns="http://schemas.openxmlformats.org/spreadsheetml/2006/main" xmlns:r="http://schemas.openxmlformats.org/officeDocument/2006/relationships">
  <dimension ref="A2:G48"/>
  <sheetViews>
    <sheetView view="pageBreakPreview" zoomScale="80" zoomScaleSheetLayoutView="80" workbookViewId="0">
      <pane xSplit="2" ySplit="8" topLeftCell="C15" activePane="bottomRight" state="frozen"/>
      <selection activeCell="A49" sqref="A49:XFD547"/>
      <selection pane="topRight" activeCell="A49" sqref="A49:XFD547"/>
      <selection pane="bottomLeft" activeCell="A49" sqref="A49:XFD547"/>
      <selection pane="bottomRight" activeCell="A49" sqref="A49:XFD547"/>
    </sheetView>
  </sheetViews>
  <sheetFormatPr defaultRowHeight="12.75"/>
  <cols>
    <col min="1" max="1" width="9" style="194" customWidth="1"/>
    <col min="2" max="2" width="48" style="198" customWidth="1"/>
    <col min="3" max="3" width="15.5" style="198" customWidth="1"/>
    <col min="4" max="4" width="15" style="198" customWidth="1"/>
    <col min="5" max="5" width="16.83203125" style="198" customWidth="1"/>
    <col min="6" max="6" width="50" style="261" customWidth="1"/>
    <col min="7" max="7" width="12" style="198" bestFit="1" customWidth="1"/>
    <col min="8" max="16384" width="9.33203125" style="198"/>
  </cols>
  <sheetData>
    <row r="2" spans="1:6" ht="15.75">
      <c r="B2" s="195" t="s">
        <v>203</v>
      </c>
      <c r="C2" s="197"/>
    </row>
    <row r="3" spans="1:6" ht="15">
      <c r="B3" s="199" t="s">
        <v>204</v>
      </c>
      <c r="C3" s="199"/>
      <c r="D3" s="199"/>
      <c r="E3" s="199"/>
    </row>
    <row r="4" spans="1:6" ht="4.5" customHeight="1">
      <c r="B4" s="199"/>
      <c r="C4" s="202"/>
    </row>
    <row r="5" spans="1:6" ht="15">
      <c r="B5" s="203" t="s">
        <v>243</v>
      </c>
      <c r="C5" s="203" t="s">
        <v>244</v>
      </c>
    </row>
    <row r="6" spans="1:6" ht="15">
      <c r="B6" s="203"/>
      <c r="C6" s="204"/>
    </row>
    <row r="7" spans="1:6" ht="6.75" customHeight="1"/>
    <row r="8" spans="1:6" s="210" customFormat="1" ht="24" customHeight="1">
      <c r="A8" s="230" t="s">
        <v>206</v>
      </c>
      <c r="B8" s="230" t="s">
        <v>207</v>
      </c>
      <c r="C8" s="231" t="s">
        <v>63</v>
      </c>
      <c r="D8" s="231" t="s">
        <v>64</v>
      </c>
      <c r="E8" s="231" t="s">
        <v>275</v>
      </c>
      <c r="F8" s="262" t="s">
        <v>276</v>
      </c>
    </row>
    <row r="9" spans="1:6">
      <c r="A9" s="214" t="s">
        <v>208</v>
      </c>
      <c r="B9" s="214">
        <v>1</v>
      </c>
      <c r="C9" s="214"/>
      <c r="D9" s="217"/>
      <c r="E9" s="217"/>
      <c r="F9" s="263"/>
    </row>
    <row r="10" spans="1:6">
      <c r="A10" s="214" t="s">
        <v>209</v>
      </c>
      <c r="B10" s="215" t="s">
        <v>210</v>
      </c>
      <c r="C10" s="217"/>
      <c r="D10" s="217"/>
      <c r="E10" s="217"/>
      <c r="F10" s="263"/>
    </row>
    <row r="11" spans="1:6" ht="258" customHeight="1">
      <c r="A11" s="214">
        <v>1</v>
      </c>
      <c r="B11" s="264" t="s">
        <v>211</v>
      </c>
      <c r="C11" s="265">
        <v>0</v>
      </c>
      <c r="D11" s="265">
        <v>11976672</v>
      </c>
      <c r="E11" s="266">
        <v>100</v>
      </c>
      <c r="F11" s="267" t="s">
        <v>277</v>
      </c>
    </row>
    <row r="12" spans="1:6">
      <c r="A12" s="214"/>
      <c r="B12" s="264"/>
      <c r="C12" s="265">
        <v>0</v>
      </c>
      <c r="D12" s="265">
        <v>0</v>
      </c>
      <c r="E12" s="265"/>
      <c r="F12" s="268"/>
    </row>
    <row r="13" spans="1:6">
      <c r="A13" s="214">
        <v>2</v>
      </c>
      <c r="B13" s="264" t="s">
        <v>212</v>
      </c>
      <c r="C13" s="265">
        <v>0</v>
      </c>
      <c r="D13" s="265">
        <v>0</v>
      </c>
      <c r="E13" s="265"/>
      <c r="F13" s="268"/>
    </row>
    <row r="14" spans="1:6" ht="104.25" customHeight="1">
      <c r="A14" s="214">
        <v>2.1</v>
      </c>
      <c r="B14" s="264" t="s">
        <v>213</v>
      </c>
      <c r="C14" s="265">
        <v>10069946</v>
      </c>
      <c r="D14" s="265">
        <v>7328616</v>
      </c>
      <c r="E14" s="266">
        <f t="shared" ref="E14:E15" si="0">+(D14-C14)/C14*100</f>
        <v>-27.222886796016581</v>
      </c>
      <c r="F14" s="267" t="s">
        <v>278</v>
      </c>
    </row>
    <row r="15" spans="1:6" ht="170.25" customHeight="1">
      <c r="A15" s="214">
        <v>2.2000000000000002</v>
      </c>
      <c r="B15" s="264" t="s">
        <v>214</v>
      </c>
      <c r="C15" s="265">
        <v>42692761</v>
      </c>
      <c r="D15" s="265">
        <v>51398244</v>
      </c>
      <c r="E15" s="266">
        <f t="shared" si="0"/>
        <v>20.391004929383698</v>
      </c>
      <c r="F15" s="267" t="s">
        <v>279</v>
      </c>
    </row>
    <row r="16" spans="1:6">
      <c r="A16" s="214"/>
      <c r="B16" s="264" t="s">
        <v>215</v>
      </c>
      <c r="C16" s="269">
        <f t="shared" ref="C16:D16" si="1">C14+C15</f>
        <v>52762707</v>
      </c>
      <c r="D16" s="269">
        <f t="shared" si="1"/>
        <v>58726860</v>
      </c>
      <c r="E16" s="269"/>
      <c r="F16" s="270"/>
    </row>
    <row r="17" spans="1:6">
      <c r="A17" s="214"/>
      <c r="B17" s="264"/>
      <c r="C17" s="265">
        <v>0</v>
      </c>
      <c r="D17" s="265">
        <v>0</v>
      </c>
      <c r="E17" s="265"/>
      <c r="F17" s="268"/>
    </row>
    <row r="18" spans="1:6" ht="13.5" customHeight="1">
      <c r="A18" s="214">
        <v>3</v>
      </c>
      <c r="B18" s="264" t="s">
        <v>216</v>
      </c>
      <c r="C18" s="265">
        <v>58740746</v>
      </c>
      <c r="D18" s="265">
        <v>60926627</v>
      </c>
      <c r="E18" s="266">
        <f t="shared" ref="E18:E19" si="2">+(D18-C18)/C18*100</f>
        <v>3.7212346605199738</v>
      </c>
      <c r="F18" s="238"/>
    </row>
    <row r="19" spans="1:6" ht="36.75" customHeight="1">
      <c r="A19" s="214">
        <v>4</v>
      </c>
      <c r="B19" s="264" t="s">
        <v>217</v>
      </c>
      <c r="C19" s="265">
        <v>68794349</v>
      </c>
      <c r="D19" s="265">
        <v>96119912</v>
      </c>
      <c r="E19" s="266">
        <f t="shared" si="2"/>
        <v>39.720650601694039</v>
      </c>
      <c r="F19" s="238" t="s">
        <v>280</v>
      </c>
    </row>
    <row r="20" spans="1:6">
      <c r="A20" s="214"/>
      <c r="B20" s="264"/>
      <c r="C20" s="265">
        <v>0</v>
      </c>
      <c r="D20" s="265">
        <v>0</v>
      </c>
      <c r="E20" s="265"/>
      <c r="F20" s="270"/>
    </row>
    <row r="21" spans="1:6">
      <c r="A21" s="214">
        <v>5</v>
      </c>
      <c r="B21" s="264" t="s">
        <v>218</v>
      </c>
      <c r="C21" s="265">
        <v>0</v>
      </c>
      <c r="D21" s="265">
        <v>0</v>
      </c>
      <c r="E21" s="265"/>
      <c r="F21" s="270"/>
    </row>
    <row r="22" spans="1:6">
      <c r="A22" s="219">
        <v>5.0999999999999996</v>
      </c>
      <c r="B22" s="271" t="s">
        <v>219</v>
      </c>
      <c r="C22" s="265">
        <v>22254639</v>
      </c>
      <c r="D22" s="265">
        <v>20824831</v>
      </c>
      <c r="E22" s="266">
        <f t="shared" ref="E22:E28" si="3">+(D22-C22)/C22*100</f>
        <v>-6.4247638436193011</v>
      </c>
      <c r="F22" s="238" t="s">
        <v>269</v>
      </c>
    </row>
    <row r="23" spans="1:6">
      <c r="A23" s="219">
        <v>5.2</v>
      </c>
      <c r="B23" s="271" t="s">
        <v>220</v>
      </c>
      <c r="C23" s="265">
        <v>28198883</v>
      </c>
      <c r="D23" s="265">
        <v>28753461</v>
      </c>
      <c r="E23" s="266">
        <f t="shared" si="3"/>
        <v>1.9666665520049147</v>
      </c>
      <c r="F23" s="238" t="s">
        <v>269</v>
      </c>
    </row>
    <row r="24" spans="1:6">
      <c r="A24" s="219">
        <v>5.3</v>
      </c>
      <c r="B24" s="271" t="s">
        <v>221</v>
      </c>
      <c r="C24" s="265">
        <v>6014593</v>
      </c>
      <c r="D24" s="265">
        <v>6185027</v>
      </c>
      <c r="E24" s="266">
        <f t="shared" si="3"/>
        <v>2.8336746975231741</v>
      </c>
      <c r="F24" s="238" t="s">
        <v>269</v>
      </c>
    </row>
    <row r="25" spans="1:6">
      <c r="A25" s="219">
        <v>5.4</v>
      </c>
      <c r="B25" s="271" t="s">
        <v>222</v>
      </c>
      <c r="C25" s="265">
        <v>4974104</v>
      </c>
      <c r="D25" s="265">
        <v>4774203</v>
      </c>
      <c r="E25" s="266">
        <f t="shared" si="3"/>
        <v>-4.0188343468492009</v>
      </c>
      <c r="F25" s="238" t="s">
        <v>269</v>
      </c>
    </row>
    <row r="26" spans="1:6" ht="38.25">
      <c r="A26" s="219">
        <v>5.5</v>
      </c>
      <c r="B26" s="271" t="s">
        <v>223</v>
      </c>
      <c r="C26" s="265">
        <v>3206537</v>
      </c>
      <c r="D26" s="265">
        <v>3743127</v>
      </c>
      <c r="E26" s="266">
        <f t="shared" si="3"/>
        <v>16.734252559692901</v>
      </c>
      <c r="F26" s="238" t="s">
        <v>281</v>
      </c>
    </row>
    <row r="27" spans="1:6">
      <c r="A27" s="219">
        <v>5.6</v>
      </c>
      <c r="B27" s="271" t="s">
        <v>224</v>
      </c>
      <c r="C27" s="265">
        <v>0</v>
      </c>
      <c r="D27" s="265">
        <v>0</v>
      </c>
      <c r="E27" s="265"/>
      <c r="F27" s="238"/>
    </row>
    <row r="28" spans="1:6" ht="33.75" customHeight="1">
      <c r="A28" s="219">
        <v>5.7</v>
      </c>
      <c r="B28" s="271" t="s">
        <v>225</v>
      </c>
      <c r="C28" s="265">
        <v>32754</v>
      </c>
      <c r="D28" s="265">
        <v>34854</v>
      </c>
      <c r="E28" s="266">
        <f t="shared" si="3"/>
        <v>6.4114306649569519</v>
      </c>
      <c r="F28" s="238" t="s">
        <v>255</v>
      </c>
    </row>
    <row r="29" spans="1:6">
      <c r="A29" s="219" t="s">
        <v>208</v>
      </c>
      <c r="B29" s="271" t="s">
        <v>208</v>
      </c>
      <c r="C29" s="265">
        <v>0</v>
      </c>
      <c r="D29" s="265">
        <v>0</v>
      </c>
      <c r="E29" s="265"/>
      <c r="F29" s="238"/>
    </row>
    <row r="30" spans="1:6">
      <c r="A30" s="219"/>
      <c r="B30" s="264" t="s">
        <v>226</v>
      </c>
      <c r="C30" s="269">
        <f t="shared" ref="C30:D30" si="4">SUM(C22:C29)</f>
        <v>64681510</v>
      </c>
      <c r="D30" s="269">
        <f t="shared" si="4"/>
        <v>64315503</v>
      </c>
      <c r="E30" s="269"/>
      <c r="F30" s="270"/>
    </row>
    <row r="31" spans="1:6">
      <c r="A31" s="214">
        <v>6</v>
      </c>
      <c r="B31" s="264" t="s">
        <v>227</v>
      </c>
      <c r="C31" s="265">
        <v>0</v>
      </c>
      <c r="D31" s="265">
        <v>0</v>
      </c>
      <c r="E31" s="265"/>
      <c r="F31" s="268"/>
    </row>
    <row r="32" spans="1:6" ht="42.75" customHeight="1">
      <c r="A32" s="219" t="s">
        <v>228</v>
      </c>
      <c r="B32" s="271" t="s">
        <v>229</v>
      </c>
      <c r="C32" s="265">
        <v>287626705</v>
      </c>
      <c r="D32" s="265">
        <v>323150140</v>
      </c>
      <c r="E32" s="266">
        <f t="shared" ref="E32:E35" si="5">+(D32-C32)/C32*100</f>
        <v>12.3505343497225</v>
      </c>
      <c r="F32" s="238" t="s">
        <v>282</v>
      </c>
    </row>
    <row r="33" spans="1:7" ht="59.25" customHeight="1">
      <c r="A33" s="219">
        <v>6.2</v>
      </c>
      <c r="B33" s="271" t="s">
        <v>230</v>
      </c>
      <c r="C33" s="265">
        <v>16069593</v>
      </c>
      <c r="D33" s="265">
        <v>10862164</v>
      </c>
      <c r="E33" s="266">
        <f t="shared" si="5"/>
        <v>-32.405481582514255</v>
      </c>
      <c r="F33" s="238" t="s">
        <v>283</v>
      </c>
    </row>
    <row r="34" spans="1:7" ht="59.25" customHeight="1">
      <c r="A34" s="219">
        <v>6.3</v>
      </c>
      <c r="B34" s="271" t="s">
        <v>231</v>
      </c>
      <c r="C34" s="265">
        <v>5921430</v>
      </c>
      <c r="D34" s="265">
        <v>12884016</v>
      </c>
      <c r="E34" s="266">
        <f t="shared" si="5"/>
        <v>117.58284738652655</v>
      </c>
      <c r="F34" s="272" t="s">
        <v>284</v>
      </c>
    </row>
    <row r="35" spans="1:7">
      <c r="A35" s="219">
        <v>6.4</v>
      </c>
      <c r="B35" s="271" t="s">
        <v>232</v>
      </c>
      <c r="C35" s="265">
        <v>11701524</v>
      </c>
      <c r="D35" s="265">
        <v>0</v>
      </c>
      <c r="E35" s="266">
        <f t="shared" si="5"/>
        <v>-100</v>
      </c>
      <c r="F35" s="238" t="s">
        <v>285</v>
      </c>
    </row>
    <row r="36" spans="1:7">
      <c r="A36" s="219">
        <v>6.5</v>
      </c>
      <c r="B36" s="271" t="s">
        <v>233</v>
      </c>
      <c r="C36" s="265">
        <v>0</v>
      </c>
      <c r="D36" s="265">
        <v>0</v>
      </c>
      <c r="E36" s="266"/>
      <c r="F36" s="238"/>
    </row>
    <row r="37" spans="1:7" ht="35.25" customHeight="1">
      <c r="A37" s="219">
        <v>6.6</v>
      </c>
      <c r="B37" s="271" t="s">
        <v>234</v>
      </c>
      <c r="C37" s="265">
        <v>17888805</v>
      </c>
      <c r="D37" s="265">
        <v>19784031</v>
      </c>
      <c r="E37" s="266">
        <f t="shared" ref="E37:E38" si="6">+(D37-C37)/C37*100</f>
        <v>10.594480738092903</v>
      </c>
      <c r="F37" s="238" t="s">
        <v>260</v>
      </c>
      <c r="G37" s="206"/>
    </row>
    <row r="38" spans="1:7">
      <c r="A38" s="219"/>
      <c r="B38" s="264" t="s">
        <v>235</v>
      </c>
      <c r="C38" s="269">
        <f t="shared" ref="C38:D38" si="7">SUM(C32:C37)</f>
        <v>339208057</v>
      </c>
      <c r="D38" s="269">
        <f t="shared" si="7"/>
        <v>366680351</v>
      </c>
      <c r="E38" s="266">
        <f t="shared" si="6"/>
        <v>8.0989509043412848</v>
      </c>
      <c r="F38" s="270"/>
    </row>
    <row r="39" spans="1:7" s="220" customFormat="1">
      <c r="A39" s="219">
        <v>7</v>
      </c>
      <c r="B39" s="271" t="s">
        <v>236</v>
      </c>
      <c r="C39" s="265">
        <v>0</v>
      </c>
      <c r="D39" s="265">
        <v>8638</v>
      </c>
      <c r="E39" s="265">
        <v>100</v>
      </c>
      <c r="F39" s="238"/>
    </row>
    <row r="40" spans="1:7">
      <c r="A40" s="219"/>
      <c r="B40" s="271"/>
      <c r="C40" s="265">
        <v>0</v>
      </c>
      <c r="D40" s="265">
        <v>0</v>
      </c>
      <c r="E40" s="265"/>
      <c r="F40" s="238"/>
    </row>
    <row r="41" spans="1:7">
      <c r="A41" s="219"/>
      <c r="B41" s="271"/>
      <c r="C41" s="265">
        <v>0</v>
      </c>
      <c r="D41" s="265">
        <v>0</v>
      </c>
      <c r="E41" s="265"/>
      <c r="F41" s="238"/>
    </row>
    <row r="42" spans="1:7">
      <c r="A42" s="221">
        <v>9.1</v>
      </c>
      <c r="B42" s="268" t="s">
        <v>237</v>
      </c>
      <c r="C42" s="265">
        <v>133298170</v>
      </c>
      <c r="D42" s="265">
        <v>242922780</v>
      </c>
      <c r="E42" s="265"/>
      <c r="F42" s="238" t="s">
        <v>261</v>
      </c>
    </row>
    <row r="43" spans="1:7" ht="13.5" customHeight="1">
      <c r="A43" s="219"/>
      <c r="B43" s="268"/>
      <c r="C43" s="265">
        <v>0</v>
      </c>
      <c r="D43" s="265">
        <v>0</v>
      </c>
      <c r="E43" s="265"/>
      <c r="F43" s="238"/>
    </row>
    <row r="44" spans="1:7" ht="37.5" customHeight="1">
      <c r="A44" s="219">
        <v>10</v>
      </c>
      <c r="B44" s="264" t="s">
        <v>238</v>
      </c>
      <c r="C44" s="265">
        <v>28434424</v>
      </c>
      <c r="D44" s="265">
        <v>31590110</v>
      </c>
      <c r="E44" s="266">
        <f t="shared" ref="E44" si="8">+(D44-C44)/C44*100</f>
        <v>11.098118252720717</v>
      </c>
      <c r="F44" s="273" t="s">
        <v>286</v>
      </c>
      <c r="G44" s="206">
        <f>+D44-C44</f>
        <v>3155686</v>
      </c>
    </row>
    <row r="45" spans="1:7">
      <c r="A45" s="219">
        <v>11</v>
      </c>
      <c r="B45" s="264" t="s">
        <v>239</v>
      </c>
      <c r="C45" s="269">
        <f t="shared" ref="C45:D45" si="9">C11+C16+C18+C19+C30+C38+C39+C42+C44</f>
        <v>745919963</v>
      </c>
      <c r="D45" s="269">
        <f t="shared" si="9"/>
        <v>933267453</v>
      </c>
      <c r="E45" s="269"/>
      <c r="F45" s="270"/>
    </row>
    <row r="46" spans="1:7">
      <c r="A46" s="219">
        <v>12</v>
      </c>
      <c r="B46" s="264" t="s">
        <v>240</v>
      </c>
      <c r="C46" s="265">
        <v>11849373</v>
      </c>
      <c r="D46" s="265">
        <v>11606595</v>
      </c>
      <c r="E46" s="265"/>
      <c r="F46" s="238"/>
    </row>
    <row r="47" spans="1:7">
      <c r="A47" s="219">
        <v>13</v>
      </c>
      <c r="B47" s="264" t="s">
        <v>241</v>
      </c>
      <c r="C47" s="269">
        <f t="shared" ref="C47:D47" si="10">C45-C46</f>
        <v>734070590</v>
      </c>
      <c r="D47" s="269">
        <f t="shared" si="10"/>
        <v>921660858</v>
      </c>
      <c r="E47" s="269"/>
      <c r="F47" s="270"/>
    </row>
    <row r="48" spans="1:7" ht="38.25">
      <c r="A48" s="221">
        <v>14</v>
      </c>
      <c r="B48" s="274" t="s">
        <v>242</v>
      </c>
      <c r="C48" s="265"/>
      <c r="D48" s="265"/>
      <c r="E48" s="265"/>
      <c r="F48" s="268"/>
    </row>
  </sheetData>
  <printOptions horizontalCentered="1"/>
  <pageMargins left="0.27559055118110237" right="0.23622047244094491" top="0.6692913385826772" bottom="0.55118110236220474" header="0.74803149606299213" footer="0.51181102362204722"/>
  <pageSetup paperSize="9" scale="75" fitToHeight="4" orientation="portrait" horizontalDpi="300" verticalDpi="300" r:id="rId1"/>
  <headerFooter alignWithMargins="0"/>
  <rowBreaks count="1" manualBreakCount="1">
    <brk id="32"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Annexure-III 1 to 3</vt:lpstr>
      <vt:lpstr>Annexure-IV</vt:lpstr>
      <vt:lpstr>Annexure-XIX (PARBATI-III)</vt:lpstr>
      <vt:lpstr>2012-13 vs 2013-14</vt:lpstr>
      <vt:lpstr>2013-14 vs 2014-15</vt:lpstr>
      <vt:lpstr>2014-15 vs 2015-16</vt:lpstr>
      <vt:lpstr>2015-16 vs 2016-17</vt:lpstr>
      <vt:lpstr>'2012-13 vs 2013-14'!Print_Area</vt:lpstr>
      <vt:lpstr>'2013-14 vs 2014-15'!Print_Area</vt:lpstr>
      <vt:lpstr>'2014-15 vs 2015-16'!Print_Area</vt:lpstr>
      <vt:lpstr>'2015-16 vs 2016-17'!Print_Area</vt:lpstr>
      <vt:lpstr>'Annexure-IV'!Print_Area</vt:lpstr>
      <vt:lpstr>'Annexure-XIX (PARBATI-III)'!Print_Area</vt:lpstr>
      <vt:lpstr>'2012-13 vs 2013-14'!Print_Titles</vt:lpstr>
      <vt:lpstr>'2013-14 vs 2014-15'!Print_Titles</vt:lpstr>
      <vt:lpstr>'2014-15 vs 2015-16'!Print_Titles</vt:lpstr>
      <vt:lpstr>'2015-16 vs 2016-17'!Print_Titles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dhanush</cp:lastModifiedBy>
  <cp:lastPrinted>2018-01-25T07:10:37Z</cp:lastPrinted>
  <dcterms:created xsi:type="dcterms:W3CDTF">2017-11-17T07:25:10Z</dcterms:created>
  <dcterms:modified xsi:type="dcterms:W3CDTF">2018-01-29T09:22:23Z</dcterms:modified>
</cp:coreProperties>
</file>